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<sst xmlns="http://schemas.openxmlformats.org/spreadsheetml/2006/main" count="122" uniqueCount="120">
  <si>
    <t xml:space="preserve">ОТЧЕТ за 2021 год</t>
  </si>
  <si>
    <t xml:space="preserve">                    НАИМЕНОВАНИЕ СТАТЬИ</t>
  </si>
  <si>
    <t xml:space="preserve">     СМЕТА</t>
  </si>
  <si>
    <t xml:space="preserve">САЛЬДО </t>
  </si>
  <si>
    <t xml:space="preserve">  ПОСТУПИЛО</t>
  </si>
  <si>
    <t xml:space="preserve"> ИЗРАСХОДОВАНО</t>
  </si>
  <si>
    <t xml:space="preserve">Экономия+</t>
  </si>
  <si>
    <t xml:space="preserve">на 2021 год</t>
  </si>
  <si>
    <t xml:space="preserve">на 01.01.2021</t>
  </si>
  <si>
    <t xml:space="preserve">в 2021 году</t>
  </si>
  <si>
    <t xml:space="preserve">за 2021 год</t>
  </si>
  <si>
    <t xml:space="preserve">на 01.01.2022</t>
  </si>
  <si>
    <t xml:space="preserve">Перерасход-</t>
  </si>
  <si>
    <t xml:space="preserve">1.Заработная плата по штатному расписанию:</t>
  </si>
  <si>
    <t xml:space="preserve">Председатель, зам. Председателя</t>
  </si>
  <si>
    <t xml:space="preserve">Гл.бухгалтер, кассир</t>
  </si>
  <si>
    <t xml:space="preserve">Сторожа-обходчики</t>
  </si>
  <si>
    <t xml:space="preserve">Разнорабочие</t>
  </si>
  <si>
    <t xml:space="preserve">Машинисты насосной</t>
  </si>
  <si>
    <t xml:space="preserve">Начисления на з/плату</t>
  </si>
  <si>
    <t xml:space="preserve">З/плата с начислениями за декабрь</t>
  </si>
  <si>
    <t xml:space="preserve">Выплаты по и/листу с начислениями за прошл. период</t>
  </si>
  <si>
    <t xml:space="preserve">Несписочный состав:</t>
  </si>
  <si>
    <t xml:space="preserve">Вознаграждения членам правления</t>
  </si>
  <si>
    <t xml:space="preserve">Вознаграждения ревизион. комиссии</t>
  </si>
  <si>
    <t xml:space="preserve">Вознаграждения за сопровождение сайта</t>
  </si>
  <si>
    <t xml:space="preserve">Вознаграждения бригадирам</t>
  </si>
  <si>
    <t xml:space="preserve">Начисления на вознаграждения</t>
  </si>
  <si>
    <t xml:space="preserve">ИТОГО по статье 1:</t>
  </si>
  <si>
    <t xml:space="preserve">2.БЛАГОУСТРОЙСТВО</t>
  </si>
  <si>
    <t xml:space="preserve">Колодцы</t>
  </si>
  <si>
    <t xml:space="preserve">Затраты 2019г оплаченные в 2020г</t>
  </si>
  <si>
    <t xml:space="preserve">Грейдирование и ремонт центральных дорог</t>
  </si>
  <si>
    <t xml:space="preserve">Рем.  дороги к садам по берегу р.Волга и по л.канаве</t>
  </si>
  <si>
    <t xml:space="preserve">Спиливание деревьев( расходные материалы)</t>
  </si>
  <si>
    <t xml:space="preserve">Берегоукрепление</t>
  </si>
  <si>
    <t xml:space="preserve">Ремонт забора в 8-м саду (материалы)</t>
  </si>
  <si>
    <t xml:space="preserve">Стр-во ограждений контейнерных площадок на ц/д</t>
  </si>
  <si>
    <t xml:space="preserve">Противопаводковые мероприятия</t>
  </si>
  <si>
    <t xml:space="preserve">Отсыпка внутрисадовых дорожек</t>
  </si>
  <si>
    <t xml:space="preserve">ИТОГО по статье 2 :</t>
  </si>
  <si>
    <t xml:space="preserve">3. ВЫВОЗ МУСОРА</t>
  </si>
  <si>
    <t xml:space="preserve">Вывоз мусора спецавтохозяйством  с территории СНТ</t>
  </si>
  <si>
    <t xml:space="preserve">Уборка и вывоз стихийных свалок</t>
  </si>
  <si>
    <t xml:space="preserve">ИТОГО по статье 3:</t>
  </si>
  <si>
    <t xml:space="preserve">4. СОДЕРЖАНИЕ И ЭКСПЛ.ВОДНОГО ХОЗЯЙСТВА</t>
  </si>
  <si>
    <t xml:space="preserve">Закупка труб водопроводных</t>
  </si>
  <si>
    <t xml:space="preserve">Расходные материалы</t>
  </si>
  <si>
    <t xml:space="preserve">Договора подряда по ремонту труб</t>
  </si>
  <si>
    <t xml:space="preserve">Спецодежда (гидрокостюмы)</t>
  </si>
  <si>
    <t xml:space="preserve">ИТОГО по статье 4:</t>
  </si>
  <si>
    <t xml:space="preserve">5. СОДЕРЖАНИЕ ЭЛЕКТРОХОЗЯЙСТВА</t>
  </si>
  <si>
    <t xml:space="preserve">Замена деревянных столбов</t>
  </si>
  <si>
    <t xml:space="preserve">Договора подряда по работам электрохозяйства</t>
  </si>
  <si>
    <t xml:space="preserve">Затраты 2019г оплаченные в 2020 г</t>
  </si>
  <si>
    <t xml:space="preserve">Материалы</t>
  </si>
  <si>
    <t xml:space="preserve">ИТОГО по статье 5:</t>
  </si>
  <si>
    <t xml:space="preserve">7. СОДЕРЖАНИЕ ОФИСА</t>
  </si>
  <si>
    <t xml:space="preserve">Оплата счетов за декабрь 2020 года</t>
  </si>
  <si>
    <t xml:space="preserve">1С Бухучет;Электрон.отчетность</t>
  </si>
  <si>
    <t xml:space="preserve">Аренда;отопление;телефон;интернет;коммун.услуги</t>
  </si>
  <si>
    <t xml:space="preserve">Канцтовары;почтовые услуги;заправка картриджей</t>
  </si>
  <si>
    <t xml:space="preserve">Банковские услуги( в т.ч. Эквайринг)</t>
  </si>
  <si>
    <t xml:space="preserve">ИТОГО по статье 7:</t>
  </si>
  <si>
    <t xml:space="preserve">8. ИНФОРМАЦИОННОЕ ОБЕСПЕЧЕНИЕ</t>
  </si>
  <si>
    <t xml:space="preserve">Информационные щиты</t>
  </si>
  <si>
    <t xml:space="preserve">Поддержка сайта</t>
  </si>
  <si>
    <t xml:space="preserve">ИТОГО по статье 8:</t>
  </si>
  <si>
    <t xml:space="preserve">Оплата э/энергии на общие нужды</t>
  </si>
  <si>
    <t xml:space="preserve">ИТОГО по статье 6 :</t>
  </si>
  <si>
    <t xml:space="preserve">9. ПРИОБРЕТЕНИЕ И РЕМОНТ ОБОРУДОВ. И ИНСТР-ТА</t>
  </si>
  <si>
    <t xml:space="preserve">Сварочный аппарат,триммер-сучкорез и др.</t>
  </si>
  <si>
    <t xml:space="preserve">Материалы на складе</t>
  </si>
  <si>
    <t xml:space="preserve">Электростанция, транспорт</t>
  </si>
  <si>
    <t xml:space="preserve">ИТОГО по статье 9:</t>
  </si>
  <si>
    <t xml:space="preserve">10. СОДЕРЖАНИЕ ОХРАНЫ</t>
  </si>
  <si>
    <t xml:space="preserve">Приобретение и установка замков ; материалы</t>
  </si>
  <si>
    <t xml:space="preserve">Ремонт ворот</t>
  </si>
  <si>
    <t xml:space="preserve">Установка камер</t>
  </si>
  <si>
    <t xml:space="preserve">ИТОГО по статье 10:</t>
  </si>
  <si>
    <t xml:space="preserve">11. ФОНД МАТЕРИАЛЬНОГО ПООЩРЕНИЯ</t>
  </si>
  <si>
    <t xml:space="preserve">По решению правления</t>
  </si>
  <si>
    <t xml:space="preserve">ИТОГО по статье 11:</t>
  </si>
  <si>
    <t xml:space="preserve">12. НЕПРЕДВИДЕННЫЕ И ПРОЧИЕ РАСХОДЫ</t>
  </si>
  <si>
    <t xml:space="preserve">Ремонт компьютера+ ремонт картриджа</t>
  </si>
  <si>
    <t xml:space="preserve">Выплаты по и/листу Ляшенко Е.Н.</t>
  </si>
  <si>
    <t xml:space="preserve">Материалы  по профилактике Короновируса</t>
  </si>
  <si>
    <t xml:space="preserve">Ремонт сварочного аппарата</t>
  </si>
  <si>
    <t xml:space="preserve">Ремонт спецодежды</t>
  </si>
  <si>
    <t xml:space="preserve">Учеба по пожарной охране</t>
  </si>
  <si>
    <t xml:space="preserve">Ремонт насоса, ремонт двигателя</t>
  </si>
  <si>
    <t xml:space="preserve">Велосипед сторожам</t>
  </si>
  <si>
    <t xml:space="preserve">ИТОГО по статье 12:</t>
  </si>
  <si>
    <t xml:space="preserve">13. ЮРИДИЧЕСКОЕ ОБСЛУЖИВАНИЕ</t>
  </si>
  <si>
    <t xml:space="preserve">Оплата за 2020 год</t>
  </si>
  <si>
    <t xml:space="preserve">Договора на юридические услуги</t>
  </si>
  <si>
    <t xml:space="preserve">Затраты на почтовые услуги</t>
  </si>
  <si>
    <t xml:space="preserve">ИТОГО по статье 13:</t>
  </si>
  <si>
    <t xml:space="preserve">14. НАЛОГОВЫЕ ОБЯЗАТЕЛЬСТВА и ДРУГИЕ ПЛАТЕЖИ</t>
  </si>
  <si>
    <t xml:space="preserve">Земельный налог декабрь 2020года</t>
  </si>
  <si>
    <t xml:space="preserve">Земельный налог</t>
  </si>
  <si>
    <t xml:space="preserve">НДС; налог УСН; пени и госпошлины</t>
  </si>
  <si>
    <t xml:space="preserve">Пени по хоз.договорам</t>
  </si>
  <si>
    <t xml:space="preserve">Взнос в областной союз садоводов</t>
  </si>
  <si>
    <t xml:space="preserve">Расходы на общее собрание садоводов</t>
  </si>
  <si>
    <t xml:space="preserve">Копии документов</t>
  </si>
  <si>
    <t xml:space="preserve">ИТОГО по статье 14:</t>
  </si>
  <si>
    <t xml:space="preserve">АВАНСЫ по затратам следующего налогового периода</t>
  </si>
  <si>
    <t xml:space="preserve">ИТОГО ПО ЧЛЕНСКИМ ВЗНОСАМ</t>
  </si>
  <si>
    <t xml:space="preserve">РАССЧЕТЫ ПО ЭЛЕКТРОЭНЕРГИИ</t>
  </si>
  <si>
    <t xml:space="preserve">Оплата счетов за декабрь</t>
  </si>
  <si>
    <t xml:space="preserve">Оплата за потребленную э/энергию в ТНС-Энерго</t>
  </si>
  <si>
    <t xml:space="preserve">Оплачена э/энергия садоводами</t>
  </si>
  <si>
    <t xml:space="preserve">ИТОГО по статье - электроэнергия:</t>
  </si>
  <si>
    <t xml:space="preserve">ДОХОДЫ</t>
  </si>
  <si>
    <t xml:space="preserve">ПЕНИ</t>
  </si>
  <si>
    <t xml:space="preserve">И/листы к Ляшенко Е.Н. доход</t>
  </si>
  <si>
    <t xml:space="preserve">ИТОГО по статье доходы:</t>
  </si>
  <si>
    <t xml:space="preserve">ВСЕГО за 2021 год:</t>
  </si>
  <si>
    <t xml:space="preserve">Проверка: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</si>
</sst>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b val="true"/>
      <sz val="12"/>
      <name val="Calibri"/>
      <family val="2"/>
      <charset val="204"/>
    </font>
    <font>
      <sz val="12"/>
      <color rgb="FFFF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030A0"/>
        <bgColor rgb="FF993366"/>
      </patternFill>
    </fill>
    <fill>
      <patternFill patternType="solid">
        <fgColor rgb="FFD9D9D9"/>
        <bgColor rgb="FFDBDBDB"/>
      </patternFill>
    </fill>
    <fill>
      <patternFill patternType="solid">
        <fgColor rgb="FF9DC3E6"/>
        <bgColor rgb="FFC9C9C9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FFD966"/>
        <bgColor rgb="FFFFFF99"/>
      </patternFill>
    </fill>
    <fill>
      <patternFill patternType="solid">
        <fgColor rgb="FFFF0000"/>
        <bgColor rgb="FFC00000"/>
      </patternFill>
    </fill>
    <fill>
      <patternFill patternType="solid">
        <fgColor rgb="FFC9C9C9"/>
        <bgColor rgb="FFD0CECE"/>
      </patternFill>
    </fill>
    <fill>
      <patternFill patternType="solid">
        <fgColor rgb="FFD0CECE"/>
        <bgColor rgb="FFC9C9C9"/>
      </patternFill>
    </fill>
    <fill>
      <patternFill patternType="solid">
        <fgColor rgb="FF548235"/>
        <bgColor rgb="FF767171"/>
      </patternFill>
    </fill>
    <fill>
      <patternFill patternType="solid">
        <fgColor rgb="FF0070C0"/>
        <bgColor rgb="FF008080"/>
      </patternFill>
    </fill>
    <fill>
      <patternFill patternType="solid">
        <fgColor rgb="FFC00000"/>
        <bgColor rgb="FFFF0000"/>
      </patternFill>
    </fill>
    <fill>
      <patternFill patternType="solid">
        <fgColor rgb="FF767171"/>
        <bgColor rgb="FF666699"/>
      </patternFill>
    </fill>
    <fill>
      <patternFill patternType="solid">
        <fgColor rgb="FFDBDBDB"/>
        <bgColor rgb="FFD9D9D9"/>
      </patternFill>
    </fill>
    <fill>
      <patternFill patternType="solid">
        <fgColor rgb="FF92D050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548235"/>
      <rgbColor rgb="FF800080"/>
      <rgbColor rgb="FF008080"/>
      <rgbColor rgb="FFC9C9C9"/>
      <rgbColor rgb="FF767171"/>
      <rgbColor rgb="FF9999FF"/>
      <rgbColor rgb="FF7030A0"/>
      <rgbColor rgb="FFFFFFCC"/>
      <rgbColor rgb="FFD9D9D9"/>
      <rgbColor rgb="FF660066"/>
      <rgbColor rgb="FFFF8080"/>
      <rgbColor rgb="FF0070C0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DC3E6"/>
      <rgbColor rgb="FFFF99CC"/>
      <rgbColor rgb="FFCC99FF"/>
      <rgbColor rgb="FFFFD966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200"/>
  <sheetViews>
    <sheetView showFormulas="false" showGridLines="true" showRowColHeaders="true" showZeros="true" rightToLeft="false" tabSelected="true" showOutlineSymbols="true" defaultGridColor="true" view="normal" topLeftCell="A151" colorId="64" zoomScale="100" zoomScaleNormal="100" zoomScalePageLayoutView="100" workbookViewId="0">
      <selection pane="topLeft" activeCell="G150" activeCellId="0" sqref="G150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54.57"/>
    <col collapsed="false" customWidth="true" hidden="false" outlineLevel="0" max="2" min="2" style="0" width="14.28"/>
    <col collapsed="false" customWidth="true" hidden="false" outlineLevel="0" max="3" min="3" style="0" width="15"/>
    <col collapsed="false" customWidth="true" hidden="false" outlineLevel="0" max="4" min="4" style="0" width="16.57"/>
    <col collapsed="false" customWidth="true" hidden="false" outlineLevel="0" max="5" min="5" style="0" width="17.59"/>
    <col collapsed="false" customWidth="true" hidden="false" outlineLevel="0" max="6" min="6" style="0" width="15.57"/>
    <col collapsed="false" customWidth="true" hidden="false" outlineLevel="0" max="7" min="7" style="0" width="17.4"/>
  </cols>
  <sheetData>
    <row r="2" customFormat="false" ht="18.75" hidden="false" customHeight="false" outlineLevel="0" collapsed="false">
      <c r="A2" s="1" t="s">
        <v>0</v>
      </c>
    </row>
    <row r="3" customFormat="false" ht="18.7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</v>
      </c>
      <c r="G3" s="2" t="s">
        <v>6</v>
      </c>
    </row>
    <row r="4" customFormat="false" ht="18.75" hidden="false" customHeight="false" outlineLevel="0" collapsed="false">
      <c r="A4" s="3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2" t="s">
        <v>12</v>
      </c>
    </row>
    <row r="5" customFormat="false" ht="15.75" hidden="false" customHeight="false" outlineLevel="0" collapsed="false">
      <c r="A5" s="5" t="s">
        <v>13</v>
      </c>
      <c r="B5" s="6" t="n">
        <v>1647190</v>
      </c>
      <c r="C5" s="7"/>
      <c r="D5" s="7"/>
      <c r="E5" s="6" t="n">
        <f aca="false">SUM(E6:E11)</f>
        <v>1032279.94</v>
      </c>
      <c r="F5" s="7"/>
      <c r="G5" s="7"/>
    </row>
    <row r="6" customFormat="false" ht="15" hidden="false" customHeight="false" outlineLevel="0" collapsed="false">
      <c r="A6" s="8"/>
      <c r="B6" s="7"/>
      <c r="C6" s="7"/>
      <c r="D6" s="7"/>
      <c r="E6" s="7"/>
      <c r="F6" s="7"/>
      <c r="G6" s="7"/>
    </row>
    <row r="7" customFormat="false" ht="15.75" hidden="false" customHeight="false" outlineLevel="0" collapsed="false">
      <c r="A7" s="8" t="s">
        <v>14</v>
      </c>
      <c r="B7" s="7"/>
      <c r="C7" s="7"/>
      <c r="D7" s="7"/>
      <c r="E7" s="7" t="n">
        <f aca="false">25000+75000+80127.18</f>
        <v>180127.18</v>
      </c>
      <c r="F7" s="7"/>
      <c r="G7" s="7"/>
    </row>
    <row r="8" customFormat="false" ht="15.75" hidden="false" customHeight="false" outlineLevel="0" collapsed="false">
      <c r="A8" s="8" t="s">
        <v>15</v>
      </c>
      <c r="B8" s="7"/>
      <c r="C8" s="7"/>
      <c r="D8" s="7"/>
      <c r="E8" s="7" t="n">
        <f aca="false">72000+71974.21+72000</f>
        <v>215974.21</v>
      </c>
      <c r="F8" s="7"/>
      <c r="G8" s="7"/>
    </row>
    <row r="9" customFormat="false" ht="15.75" hidden="false" customHeight="false" outlineLevel="0" collapsed="false">
      <c r="A9" s="8" t="s">
        <v>16</v>
      </c>
      <c r="B9" s="7"/>
      <c r="C9" s="7"/>
      <c r="D9" s="7"/>
      <c r="E9" s="7" t="n">
        <f aca="false">179894.08+162987.6+158400</f>
        <v>501281.68</v>
      </c>
      <c r="F9" s="7"/>
      <c r="G9" s="7"/>
    </row>
    <row r="10" customFormat="false" ht="15.75" hidden="false" customHeight="false" outlineLevel="0" collapsed="false">
      <c r="A10" s="8" t="s">
        <v>17</v>
      </c>
      <c r="B10" s="7"/>
      <c r="C10" s="7"/>
      <c r="D10" s="7"/>
      <c r="E10" s="7" t="n">
        <f aca="false">0+26842.1+45000</f>
        <v>71842.1</v>
      </c>
      <c r="F10" s="7"/>
      <c r="G10" s="7"/>
    </row>
    <row r="11" customFormat="false" ht="15.75" hidden="false" customHeight="false" outlineLevel="0" collapsed="false">
      <c r="A11" s="8" t="s">
        <v>18</v>
      </c>
      <c r="B11" s="7"/>
      <c r="C11" s="7"/>
      <c r="D11" s="7"/>
      <c r="E11" s="7" t="n">
        <f aca="false">0+19304.77+43750</f>
        <v>63054.77</v>
      </c>
      <c r="F11" s="7"/>
      <c r="G11" s="7"/>
    </row>
    <row r="12" customFormat="false" ht="15.75" hidden="false" customHeight="false" outlineLevel="0" collapsed="false">
      <c r="A12" s="8" t="s">
        <v>19</v>
      </c>
      <c r="B12" s="6" t="n">
        <v>497451</v>
      </c>
      <c r="C12" s="7"/>
      <c r="D12" s="7"/>
      <c r="E12" s="6" t="n">
        <f aca="false">29294+44386.21+9222.26+107544.81+719.54+13590+13212.5+47836.8+45942.41</f>
        <v>311748.53</v>
      </c>
      <c r="F12" s="7"/>
      <c r="G12" s="7"/>
    </row>
    <row r="13" customFormat="false" ht="15.75" hidden="false" customHeight="false" outlineLevel="0" collapsed="false">
      <c r="A13" s="8" t="s">
        <v>20</v>
      </c>
      <c r="B13" s="7"/>
      <c r="C13" s="7"/>
      <c r="D13" s="7"/>
      <c r="E13" s="6" t="n">
        <v>21889.22</v>
      </c>
      <c r="F13" s="7"/>
      <c r="G13" s="7"/>
    </row>
    <row r="14" customFormat="false" ht="15.75" hidden="false" customHeight="false" outlineLevel="0" collapsed="false">
      <c r="A14" s="8" t="s">
        <v>21</v>
      </c>
      <c r="B14" s="6"/>
      <c r="C14" s="7"/>
      <c r="D14" s="7"/>
      <c r="E14" s="6" t="n">
        <f aca="false">300000+90600</f>
        <v>390600</v>
      </c>
      <c r="F14" s="7"/>
      <c r="G14" s="7"/>
    </row>
    <row r="15" customFormat="false" ht="15" hidden="false" customHeight="false" outlineLevel="0" collapsed="false">
      <c r="A15" s="8" t="s">
        <v>22</v>
      </c>
      <c r="B15" s="6" t="n">
        <v>178560</v>
      </c>
      <c r="C15" s="7"/>
      <c r="D15" s="7"/>
      <c r="E15" s="6" t="n">
        <f aca="false">SUM(E16:E19)</f>
        <v>0</v>
      </c>
      <c r="F15" s="7"/>
      <c r="G15" s="7"/>
    </row>
    <row r="16" customFormat="false" ht="15.75" hidden="false" customHeight="false" outlineLevel="0" collapsed="false">
      <c r="A16" s="8" t="s">
        <v>23</v>
      </c>
      <c r="B16" s="7"/>
      <c r="C16" s="7"/>
      <c r="D16" s="7"/>
      <c r="E16" s="7" t="n">
        <v>0</v>
      </c>
      <c r="F16" s="7"/>
      <c r="G16" s="7"/>
    </row>
    <row r="17" customFormat="false" ht="15.75" hidden="false" customHeight="false" outlineLevel="0" collapsed="false">
      <c r="A17" s="8" t="s">
        <v>24</v>
      </c>
      <c r="B17" s="7"/>
      <c r="C17" s="7"/>
      <c r="D17" s="7"/>
      <c r="E17" s="7" t="n">
        <v>0</v>
      </c>
      <c r="F17" s="7"/>
      <c r="G17" s="7"/>
    </row>
    <row r="18" customFormat="false" ht="15.75" hidden="false" customHeight="false" outlineLevel="0" collapsed="false">
      <c r="A18" s="8" t="s">
        <v>25</v>
      </c>
      <c r="B18" s="7"/>
      <c r="C18" s="7"/>
      <c r="D18" s="7"/>
      <c r="E18" s="7" t="n">
        <v>0</v>
      </c>
      <c r="F18" s="7"/>
      <c r="G18" s="7"/>
    </row>
    <row r="19" customFormat="false" ht="15.75" hidden="false" customHeight="false" outlineLevel="0" collapsed="false">
      <c r="A19" s="8" t="s">
        <v>26</v>
      </c>
      <c r="B19" s="7"/>
      <c r="C19" s="7"/>
      <c r="D19" s="7"/>
      <c r="E19" s="7" t="n">
        <v>0</v>
      </c>
      <c r="F19" s="7"/>
      <c r="G19" s="7"/>
    </row>
    <row r="20" customFormat="false" ht="15.75" hidden="false" customHeight="false" outlineLevel="0" collapsed="false">
      <c r="A20" s="8" t="s">
        <v>27</v>
      </c>
      <c r="B20" s="6" t="n">
        <v>53925</v>
      </c>
      <c r="C20" s="7"/>
      <c r="D20" s="7"/>
      <c r="E20" s="6" t="n">
        <v>0</v>
      </c>
      <c r="F20" s="7"/>
      <c r="G20" s="7"/>
    </row>
    <row r="21" customFormat="false" ht="15.75" hidden="false" customHeight="false" outlineLevel="0" collapsed="false">
      <c r="A21" s="8"/>
      <c r="B21" s="7"/>
      <c r="C21" s="7"/>
      <c r="D21" s="7"/>
      <c r="E21" s="7"/>
      <c r="F21" s="7"/>
      <c r="G21" s="7"/>
    </row>
    <row r="22" customFormat="false" ht="15.75" hidden="false" customHeight="false" outlineLevel="0" collapsed="false">
      <c r="A22" s="5" t="s">
        <v>28</v>
      </c>
      <c r="B22" s="9" t="n">
        <f aca="false">SUM(B5+B12+B15+B20)</f>
        <v>2377126</v>
      </c>
      <c r="C22" s="9"/>
      <c r="D22" s="10"/>
      <c r="E22" s="9" t="n">
        <f aca="false">SUM(E5+E12+E13+E14+E15+E20)</f>
        <v>1756517.69</v>
      </c>
      <c r="F22" s="11"/>
      <c r="G22" s="9" t="n">
        <f aca="false">SUM(B22-E22)</f>
        <v>620608.31</v>
      </c>
    </row>
    <row r="23" customFormat="false" ht="15.75" hidden="false" customHeight="false" outlineLevel="0" collapsed="false">
      <c r="A23" s="8"/>
      <c r="B23" s="7"/>
      <c r="C23" s="7"/>
      <c r="D23" s="7"/>
      <c r="E23" s="7"/>
      <c r="F23" s="7"/>
      <c r="G23" s="7"/>
    </row>
    <row r="24" customFormat="false" ht="15.75" hidden="false" customHeight="false" outlineLevel="0" collapsed="false">
      <c r="A24" s="12" t="s">
        <v>29</v>
      </c>
      <c r="B24" s="7"/>
      <c r="C24" s="7"/>
      <c r="D24" s="7"/>
      <c r="E24" s="7"/>
      <c r="F24" s="7"/>
      <c r="G24" s="7"/>
    </row>
    <row r="25" customFormat="false" ht="15.75" hidden="false" customHeight="false" outlineLevel="0" collapsed="false">
      <c r="A25" s="8" t="s">
        <v>30</v>
      </c>
      <c r="B25" s="6"/>
      <c r="C25" s="7"/>
      <c r="D25" s="7"/>
      <c r="E25" s="7" t="n">
        <f aca="false">815+241+130+700+47+180+310+250+310+240+299+842.4</f>
        <v>4364.4</v>
      </c>
      <c r="F25" s="7"/>
      <c r="G25" s="7"/>
    </row>
    <row r="26" customFormat="false" ht="15.75" hidden="false" customHeight="false" outlineLevel="0" collapsed="false">
      <c r="A26" s="8" t="s">
        <v>31</v>
      </c>
      <c r="B26" s="6"/>
      <c r="C26" s="7"/>
      <c r="D26" s="7"/>
      <c r="E26" s="7"/>
      <c r="F26" s="7"/>
      <c r="G26" s="7"/>
    </row>
    <row r="27" customFormat="false" ht="15.75" hidden="false" customHeight="false" outlineLevel="0" collapsed="false">
      <c r="A27" s="8" t="s">
        <v>32</v>
      </c>
      <c r="B27" s="6" t="n">
        <v>40000</v>
      </c>
      <c r="C27" s="7"/>
      <c r="D27" s="7"/>
      <c r="E27" s="7" t="n">
        <f aca="false">18000+6600+10800</f>
        <v>35400</v>
      </c>
      <c r="F27" s="7"/>
      <c r="G27" s="7"/>
    </row>
    <row r="28" customFormat="false" ht="15.75" hidden="false" customHeight="false" outlineLevel="0" collapsed="false">
      <c r="A28" s="8" t="s">
        <v>33</v>
      </c>
      <c r="B28" s="6" t="n">
        <v>40000</v>
      </c>
      <c r="C28" s="7"/>
      <c r="D28" s="7"/>
      <c r="E28" s="7"/>
      <c r="F28" s="7"/>
      <c r="G28" s="7"/>
    </row>
    <row r="29" customFormat="false" ht="15.75" hidden="false" customHeight="false" outlineLevel="0" collapsed="false">
      <c r="A29" s="8" t="s">
        <v>34</v>
      </c>
      <c r="B29" s="6" t="n">
        <v>10000</v>
      </c>
      <c r="C29" s="7"/>
      <c r="D29" s="7"/>
      <c r="E29" s="7" t="n">
        <f aca="false">400+88+20.4</f>
        <v>508.4</v>
      </c>
      <c r="F29" s="7"/>
      <c r="G29" s="7"/>
    </row>
    <row r="30" customFormat="false" ht="15.75" hidden="false" customHeight="false" outlineLevel="0" collapsed="false">
      <c r="A30" s="8" t="s">
        <v>35</v>
      </c>
      <c r="B30" s="6" t="n">
        <v>40000</v>
      </c>
      <c r="C30" s="7"/>
      <c r="D30" s="7"/>
      <c r="E30" s="7"/>
      <c r="F30" s="13"/>
      <c r="G30" s="7"/>
    </row>
    <row r="31" customFormat="false" ht="15.75" hidden="false" customHeight="false" outlineLevel="0" collapsed="false">
      <c r="A31" s="8" t="s">
        <v>36</v>
      </c>
      <c r="B31" s="6" t="n">
        <v>40000</v>
      </c>
      <c r="C31" s="7"/>
      <c r="D31" s="7"/>
      <c r="E31" s="7"/>
      <c r="F31" s="7"/>
      <c r="G31" s="7"/>
    </row>
    <row r="32" customFormat="false" ht="15.75" hidden="false" customHeight="false" outlineLevel="0" collapsed="false">
      <c r="A32" s="8" t="s">
        <v>37</v>
      </c>
      <c r="B32" s="6" t="n">
        <v>60000</v>
      </c>
      <c r="C32" s="7"/>
      <c r="D32" s="7"/>
      <c r="E32" s="7" t="n">
        <f aca="false">11400+12000</f>
        <v>23400</v>
      </c>
      <c r="F32" s="7"/>
      <c r="G32" s="7"/>
    </row>
    <row r="33" customFormat="false" ht="15.75" hidden="false" customHeight="false" outlineLevel="0" collapsed="false">
      <c r="A33" s="8" t="s">
        <v>38</v>
      </c>
      <c r="B33" s="6" t="n">
        <v>30000</v>
      </c>
      <c r="C33" s="7"/>
      <c r="D33" s="7"/>
      <c r="E33" s="7" t="n">
        <f aca="false">802+88+160+1000+220+51</f>
        <v>2321</v>
      </c>
      <c r="F33" s="7"/>
      <c r="G33" s="7"/>
    </row>
    <row r="34" customFormat="false" ht="15.75" hidden="false" customHeight="false" outlineLevel="0" collapsed="false">
      <c r="A34" s="8" t="s">
        <v>39</v>
      </c>
      <c r="B34" s="6" t="n">
        <v>78120</v>
      </c>
      <c r="C34" s="7"/>
      <c r="D34" s="7"/>
      <c r="E34" s="7"/>
      <c r="F34" s="7"/>
      <c r="G34" s="7"/>
    </row>
    <row r="35" customFormat="false" ht="15.75" hidden="false" customHeight="false" outlineLevel="0" collapsed="false">
      <c r="A35" s="12" t="s">
        <v>40</v>
      </c>
      <c r="B35" s="9" t="n">
        <f aca="false">SUM(B25:B34)</f>
        <v>338120</v>
      </c>
      <c r="C35" s="10"/>
      <c r="D35" s="10"/>
      <c r="E35" s="9" t="n">
        <f aca="false">SUM(E25:E34)</f>
        <v>65993.8</v>
      </c>
      <c r="F35" s="10"/>
      <c r="G35" s="9" t="n">
        <f aca="false">SUM(B35-E35)</f>
        <v>272126.2</v>
      </c>
    </row>
    <row r="36" customFormat="false" ht="15.75" hidden="false" customHeight="false" outlineLevel="0" collapsed="false">
      <c r="A36" s="8"/>
      <c r="B36" s="7"/>
      <c r="C36" s="7"/>
      <c r="D36" s="7"/>
      <c r="E36" s="7"/>
      <c r="F36" s="7"/>
      <c r="G36" s="7"/>
    </row>
    <row r="37" customFormat="false" ht="15.75" hidden="false" customHeight="false" outlineLevel="0" collapsed="false">
      <c r="A37" s="8"/>
      <c r="B37" s="7"/>
      <c r="C37" s="7"/>
      <c r="D37" s="7"/>
      <c r="E37" s="7"/>
      <c r="F37" s="7"/>
      <c r="G37" s="7"/>
    </row>
    <row r="38" customFormat="false" ht="15.75" hidden="false" customHeight="false" outlineLevel="0" collapsed="false">
      <c r="A38" s="14" t="s">
        <v>41</v>
      </c>
      <c r="B38" s="7"/>
      <c r="C38" s="7"/>
      <c r="D38" s="7"/>
      <c r="E38" s="7"/>
      <c r="F38" s="7"/>
      <c r="G38" s="7"/>
    </row>
    <row r="39" customFormat="false" ht="15.75" hidden="false" customHeight="false" outlineLevel="0" collapsed="false">
      <c r="A39" s="8"/>
      <c r="B39" s="6"/>
      <c r="C39" s="7"/>
      <c r="D39" s="7"/>
      <c r="E39" s="7"/>
      <c r="F39" s="7"/>
      <c r="G39" s="7"/>
    </row>
    <row r="40" customFormat="false" ht="15.75" hidden="false" customHeight="false" outlineLevel="0" collapsed="false">
      <c r="A40" s="8" t="s">
        <v>42</v>
      </c>
      <c r="B40" s="6"/>
      <c r="C40" s="7"/>
      <c r="D40" s="7"/>
      <c r="E40" s="7" t="n">
        <f aca="false">20000+110000+90000+120000+120000</f>
        <v>460000</v>
      </c>
      <c r="F40" s="7"/>
      <c r="G40" s="7"/>
    </row>
    <row r="41" customFormat="false" ht="15.75" hidden="false" customHeight="false" outlineLevel="0" collapsed="false">
      <c r="A41" s="8" t="s">
        <v>43</v>
      </c>
      <c r="B41" s="6"/>
      <c r="C41" s="7"/>
      <c r="D41" s="7"/>
      <c r="E41" s="7" t="n">
        <f aca="false">3450+759+175.95+3450+759+175.95</f>
        <v>8769.9</v>
      </c>
      <c r="F41" s="7"/>
      <c r="G41" s="7"/>
    </row>
    <row r="42" customFormat="false" ht="15.75" hidden="false" customHeight="false" outlineLevel="0" collapsed="false">
      <c r="A42" s="8"/>
      <c r="B42" s="6"/>
      <c r="C42" s="7"/>
      <c r="D42" s="7"/>
      <c r="E42" s="7"/>
      <c r="F42" s="7"/>
      <c r="G42" s="7"/>
    </row>
    <row r="43" customFormat="false" ht="15.75" hidden="false" customHeight="false" outlineLevel="0" collapsed="false">
      <c r="A43" s="8"/>
      <c r="B43" s="6"/>
      <c r="C43" s="7"/>
      <c r="D43" s="7"/>
      <c r="E43" s="7"/>
      <c r="F43" s="7"/>
      <c r="G43" s="7"/>
    </row>
    <row r="44" customFormat="false" ht="15.75" hidden="false" customHeight="false" outlineLevel="0" collapsed="false">
      <c r="A44" s="14" t="s">
        <v>44</v>
      </c>
      <c r="B44" s="9" t="n">
        <v>972000</v>
      </c>
      <c r="C44" s="10"/>
      <c r="D44" s="10"/>
      <c r="E44" s="9" t="n">
        <f aca="false">SUM(E39:E43)</f>
        <v>468769.9</v>
      </c>
      <c r="F44" s="10"/>
      <c r="G44" s="15" t="n">
        <f aca="false">SUM(B44-E44)</f>
        <v>503230.1</v>
      </c>
    </row>
    <row r="45" customFormat="false" ht="15.75" hidden="false" customHeight="false" outlineLevel="0" collapsed="false">
      <c r="A45" s="8"/>
      <c r="B45" s="7"/>
      <c r="C45" s="7"/>
      <c r="D45" s="7"/>
      <c r="E45" s="7"/>
      <c r="F45" s="7"/>
      <c r="G45" s="7"/>
    </row>
    <row r="46" customFormat="false" ht="15.75" hidden="false" customHeight="false" outlineLevel="0" collapsed="false">
      <c r="A46" s="8"/>
      <c r="B46" s="7"/>
      <c r="C46" s="7"/>
      <c r="D46" s="7"/>
      <c r="E46" s="7"/>
      <c r="F46" s="7"/>
      <c r="G46" s="7"/>
    </row>
    <row r="47" customFormat="false" ht="15.75" hidden="false" customHeight="false" outlineLevel="0" collapsed="false">
      <c r="A47" s="16" t="s">
        <v>45</v>
      </c>
      <c r="B47" s="7"/>
      <c r="C47" s="7"/>
      <c r="D47" s="7"/>
      <c r="E47" s="7"/>
      <c r="F47" s="7"/>
      <c r="G47" s="7"/>
    </row>
    <row r="48" customFormat="false" ht="15.75" hidden="false" customHeight="false" outlineLevel="0" collapsed="false">
      <c r="A48" s="8"/>
      <c r="B48" s="6"/>
      <c r="C48" s="7"/>
      <c r="D48" s="7"/>
      <c r="E48" s="7"/>
      <c r="F48" s="7"/>
      <c r="G48" s="7"/>
    </row>
    <row r="49" customFormat="false" ht="15.75" hidden="false" customHeight="false" outlineLevel="0" collapsed="false">
      <c r="A49" s="8" t="s">
        <v>46</v>
      </c>
      <c r="B49" s="6" t="n">
        <v>100000</v>
      </c>
      <c r="C49" s="7"/>
      <c r="D49" s="7"/>
      <c r="E49" s="7" t="n">
        <f aca="false">3735+2623.29+2229+5246.58+1851.31+2861.76</f>
        <v>18546.94</v>
      </c>
      <c r="F49" s="7"/>
      <c r="G49" s="7"/>
    </row>
    <row r="50" customFormat="false" ht="15.75" hidden="false" customHeight="false" outlineLevel="0" collapsed="false">
      <c r="A50" s="8"/>
      <c r="B50" s="6"/>
      <c r="C50" s="7"/>
      <c r="D50" s="7"/>
      <c r="E50" s="7"/>
      <c r="F50" s="7"/>
      <c r="G50" s="7"/>
    </row>
    <row r="51" customFormat="false" ht="15.75" hidden="false" customHeight="false" outlineLevel="0" collapsed="false">
      <c r="A51" s="8" t="s">
        <v>47</v>
      </c>
      <c r="B51" s="6" t="n">
        <v>30000</v>
      </c>
      <c r="C51" s="7"/>
      <c r="D51" s="7"/>
      <c r="E51" s="7" t="n">
        <f aca="false">25136.14+53.33+360+40+1035+132+270+1325+206.67+582+174</f>
        <v>29314.14</v>
      </c>
      <c r="F51" s="7"/>
      <c r="G51" s="7"/>
    </row>
    <row r="52" customFormat="false" ht="15.75" hidden="false" customHeight="false" outlineLevel="0" collapsed="false">
      <c r="A52" s="8" t="s">
        <v>48</v>
      </c>
      <c r="B52" s="6"/>
      <c r="C52" s="7"/>
      <c r="D52" s="7"/>
      <c r="E52" s="7" t="n">
        <f aca="false">29008+1479.41+6381.76+14108.1+2407.27+1166.78+8266.58+5696.62+6121.14</f>
        <v>74635.66</v>
      </c>
      <c r="F52" s="7"/>
      <c r="G52" s="7"/>
    </row>
    <row r="53" customFormat="false" ht="15.75" hidden="false" customHeight="false" outlineLevel="0" collapsed="false">
      <c r="A53" s="8" t="s">
        <v>49</v>
      </c>
      <c r="B53" s="17"/>
      <c r="C53" s="18"/>
      <c r="D53" s="18"/>
      <c r="E53" s="7"/>
      <c r="F53" s="18"/>
      <c r="G53" s="19"/>
    </row>
    <row r="54" customFormat="false" ht="15.75" hidden="false" customHeight="false" outlineLevel="0" collapsed="false">
      <c r="A54" s="8"/>
      <c r="B54" s="17"/>
      <c r="C54" s="18"/>
      <c r="D54" s="18"/>
      <c r="E54" s="18"/>
      <c r="F54" s="18"/>
      <c r="G54" s="19"/>
    </row>
    <row r="55" customFormat="false" ht="15.75" hidden="false" customHeight="false" outlineLevel="0" collapsed="false">
      <c r="A55" s="8"/>
      <c r="B55" s="17"/>
      <c r="C55" s="18"/>
      <c r="D55" s="18"/>
      <c r="E55" s="18"/>
      <c r="F55" s="18"/>
      <c r="G55" s="19"/>
    </row>
    <row r="56" customFormat="false" ht="15" hidden="false" customHeight="false" outlineLevel="0" collapsed="false">
      <c r="A56" s="18"/>
      <c r="B56" s="17"/>
      <c r="C56" s="18"/>
      <c r="D56" s="18"/>
      <c r="E56" s="18"/>
      <c r="F56" s="18"/>
      <c r="G56" s="18"/>
    </row>
    <row r="57" customFormat="false" ht="15.75" hidden="false" customHeight="false" outlineLevel="0" collapsed="false">
      <c r="A57" s="16" t="s">
        <v>50</v>
      </c>
      <c r="B57" s="9" t="n">
        <f aca="false">SUM(B48:B56)</f>
        <v>130000</v>
      </c>
      <c r="C57" s="9" t="n">
        <f aca="false">SUM(C48:C56)</f>
        <v>0</v>
      </c>
      <c r="D57" s="10"/>
      <c r="E57" s="9" t="n">
        <f aca="false">SUM(E48:E56)</f>
        <v>122496.74</v>
      </c>
      <c r="F57" s="10"/>
      <c r="G57" s="9" t="n">
        <f aca="false">SUM(B57-E57)</f>
        <v>7503.26000000001</v>
      </c>
    </row>
    <row r="58" customFormat="false" ht="15.75" hidden="false" customHeight="false" outlineLevel="0" collapsed="false">
      <c r="A58" s="8"/>
      <c r="B58" s="7"/>
      <c r="C58" s="7"/>
      <c r="D58" s="7"/>
      <c r="E58" s="7"/>
      <c r="F58" s="7"/>
      <c r="G58" s="7"/>
    </row>
    <row r="59" customFormat="false" ht="15.75" hidden="false" customHeight="false" outlineLevel="0" collapsed="false">
      <c r="A59" s="8"/>
      <c r="B59" s="7"/>
      <c r="C59" s="7"/>
      <c r="D59" s="7"/>
      <c r="E59" s="7"/>
      <c r="F59" s="7"/>
      <c r="G59" s="7"/>
    </row>
    <row r="60" customFormat="false" ht="15.75" hidden="false" customHeight="false" outlineLevel="0" collapsed="false">
      <c r="A60" s="20" t="s">
        <v>51</v>
      </c>
      <c r="B60" s="7"/>
      <c r="C60" s="7"/>
      <c r="D60" s="7"/>
      <c r="E60" s="7"/>
      <c r="F60" s="7"/>
      <c r="G60" s="7"/>
    </row>
    <row r="61" customFormat="false" ht="15.75" hidden="false" customHeight="false" outlineLevel="0" collapsed="false">
      <c r="A61" s="8"/>
      <c r="B61" s="7"/>
      <c r="C61" s="7"/>
      <c r="D61" s="7"/>
      <c r="E61" s="7"/>
      <c r="F61" s="7"/>
      <c r="G61" s="7"/>
    </row>
    <row r="62" customFormat="false" ht="15.75" hidden="false" customHeight="false" outlineLevel="0" collapsed="false">
      <c r="A62" s="8" t="s">
        <v>52</v>
      </c>
      <c r="B62" s="7"/>
      <c r="C62" s="7"/>
      <c r="D62" s="7"/>
      <c r="E62" s="7"/>
      <c r="F62" s="7"/>
      <c r="G62" s="7"/>
    </row>
    <row r="63" customFormat="false" ht="15.75" hidden="false" customHeight="false" outlineLevel="0" collapsed="false">
      <c r="A63" s="8" t="s">
        <v>53</v>
      </c>
      <c r="B63" s="7"/>
      <c r="C63" s="7"/>
      <c r="D63" s="7"/>
      <c r="E63" s="7"/>
      <c r="F63" s="7"/>
      <c r="G63" s="7"/>
    </row>
    <row r="64" customFormat="false" ht="15.75" hidden="false" customHeight="false" outlineLevel="0" collapsed="false">
      <c r="A64" s="8" t="s">
        <v>54</v>
      </c>
      <c r="B64" s="7"/>
      <c r="C64" s="7"/>
      <c r="D64" s="7"/>
      <c r="E64" s="7"/>
      <c r="F64" s="7"/>
      <c r="G64" s="7"/>
    </row>
    <row r="65" customFormat="false" ht="15.75" hidden="false" customHeight="false" outlineLevel="0" collapsed="false">
      <c r="A65" s="8" t="s">
        <v>55</v>
      </c>
      <c r="B65" s="7"/>
      <c r="C65" s="7"/>
      <c r="D65" s="7"/>
      <c r="E65" s="7" t="n">
        <f aca="false">1285+1090</f>
        <v>2375</v>
      </c>
      <c r="F65" s="7"/>
      <c r="G65" s="7"/>
    </row>
    <row r="66" customFormat="false" ht="15.75" hidden="false" customHeight="false" outlineLevel="0" collapsed="false">
      <c r="A66" s="8"/>
      <c r="B66" s="7"/>
      <c r="C66" s="7"/>
      <c r="D66" s="7"/>
      <c r="E66" s="7"/>
      <c r="F66" s="7"/>
      <c r="G66" s="7"/>
    </row>
    <row r="67" customFormat="false" ht="15.75" hidden="false" customHeight="false" outlineLevel="0" collapsed="false">
      <c r="A67" s="8"/>
      <c r="B67" s="7"/>
      <c r="C67" s="7"/>
      <c r="D67" s="7"/>
      <c r="E67" s="7"/>
      <c r="F67" s="7"/>
      <c r="G67" s="7"/>
    </row>
    <row r="68" customFormat="false" ht="15.75" hidden="false" customHeight="false" outlineLevel="0" collapsed="false">
      <c r="A68" s="8"/>
      <c r="B68" s="7"/>
      <c r="C68" s="7"/>
      <c r="D68" s="7"/>
      <c r="E68" s="7"/>
      <c r="F68" s="7"/>
      <c r="G68" s="7"/>
    </row>
    <row r="69" customFormat="false" ht="15.75" hidden="false" customHeight="false" outlineLevel="0" collapsed="false">
      <c r="A69" s="20" t="s">
        <v>56</v>
      </c>
      <c r="B69" s="9" t="n">
        <v>60000</v>
      </c>
      <c r="C69" s="10"/>
      <c r="D69" s="10"/>
      <c r="E69" s="9" t="n">
        <f aca="false">SUM(E61:E68)</f>
        <v>2375</v>
      </c>
      <c r="F69" s="10"/>
      <c r="G69" s="9" t="n">
        <f aca="false">SUM(B69-E69)</f>
        <v>57625</v>
      </c>
    </row>
    <row r="70" customFormat="false" ht="15.75" hidden="false" customHeight="false" outlineLevel="0" collapsed="false">
      <c r="A70" s="8"/>
      <c r="B70" s="7"/>
      <c r="C70" s="7"/>
      <c r="D70" s="7"/>
      <c r="E70" s="7"/>
      <c r="F70" s="7"/>
      <c r="G70" s="7"/>
    </row>
    <row r="71" customFormat="false" ht="15.75" hidden="false" customHeight="false" outlineLevel="0" collapsed="false">
      <c r="A71" s="8"/>
      <c r="B71" s="7"/>
      <c r="C71" s="7"/>
      <c r="D71" s="7"/>
      <c r="E71" s="7"/>
      <c r="F71" s="7"/>
      <c r="G71" s="7"/>
    </row>
    <row r="72" customFormat="false" ht="15.75" hidden="false" customHeight="false" outlineLevel="0" collapsed="false">
      <c r="A72" s="21" t="s">
        <v>57</v>
      </c>
      <c r="B72" s="7"/>
      <c r="C72" s="7"/>
      <c r="D72" s="7"/>
      <c r="E72" s="6" t="n">
        <f aca="false">SUM(E73:E77)</f>
        <v>68375.73</v>
      </c>
      <c r="F72" s="7"/>
      <c r="G72" s="7"/>
    </row>
    <row r="73" customFormat="false" ht="15.75" hidden="false" customHeight="false" outlineLevel="0" collapsed="false">
      <c r="A73" s="8" t="s">
        <v>58</v>
      </c>
      <c r="B73" s="6"/>
      <c r="C73" s="7"/>
      <c r="D73" s="7"/>
      <c r="E73" s="7" t="n">
        <f aca="false">299.44+1345.49+1600+5464.74</f>
        <v>8709.67</v>
      </c>
      <c r="F73" s="7"/>
      <c r="G73" s="7"/>
    </row>
    <row r="74" customFormat="false" ht="15.75" hidden="false" customHeight="false" outlineLevel="0" collapsed="false">
      <c r="A74" s="8" t="s">
        <v>59</v>
      </c>
      <c r="B74" s="6" t="n">
        <v>11000</v>
      </c>
      <c r="C74" s="7"/>
      <c r="D74" s="7"/>
      <c r="E74" s="7" t="n">
        <f aca="false">4500+4680</f>
        <v>9180</v>
      </c>
      <c r="F74" s="7"/>
      <c r="G74" s="7"/>
    </row>
    <row r="75" customFormat="false" ht="15.75" hidden="false" customHeight="false" outlineLevel="0" collapsed="false">
      <c r="A75" s="8" t="s">
        <v>60</v>
      </c>
      <c r="B75" s="6" t="n">
        <v>82000</v>
      </c>
      <c r="C75" s="7"/>
      <c r="D75" s="7"/>
      <c r="E75" s="7" t="n">
        <f aca="false">16935.41+10064.88+11542.01</f>
        <v>38542.3</v>
      </c>
      <c r="F75" s="7"/>
      <c r="G75" s="7"/>
    </row>
    <row r="76" customFormat="false" ht="15.75" hidden="false" customHeight="false" outlineLevel="0" collapsed="false">
      <c r="A76" s="8" t="s">
        <v>61</v>
      </c>
      <c r="B76" s="6" t="n">
        <v>23000</v>
      </c>
      <c r="C76" s="7"/>
      <c r="D76" s="7"/>
      <c r="E76" s="7" t="n">
        <f aca="false">2623.22+4501+4819.54</f>
        <v>11943.76</v>
      </c>
      <c r="F76" s="7"/>
      <c r="G76" s="7"/>
    </row>
    <row r="77" customFormat="false" ht="15.75" hidden="false" customHeight="false" outlineLevel="0" collapsed="false">
      <c r="A77" s="8"/>
      <c r="B77" s="6"/>
      <c r="C77" s="7"/>
      <c r="D77" s="7"/>
      <c r="E77" s="7" t="n">
        <v>0</v>
      </c>
      <c r="F77" s="7"/>
      <c r="G77" s="7"/>
    </row>
    <row r="78" customFormat="false" ht="15.75" hidden="false" customHeight="false" outlineLevel="0" collapsed="false">
      <c r="A78" s="8" t="s">
        <v>62</v>
      </c>
      <c r="B78" s="6" t="n">
        <v>46000</v>
      </c>
      <c r="C78" s="7"/>
      <c r="D78" s="7"/>
      <c r="E78" s="22" t="n">
        <f aca="false">6749.19+13094.77+15904.58</f>
        <v>35748.54</v>
      </c>
      <c r="F78" s="7"/>
      <c r="G78" s="7"/>
    </row>
    <row r="79" customFormat="false" ht="15.75" hidden="false" customHeight="false" outlineLevel="0" collapsed="false">
      <c r="A79" s="8"/>
      <c r="B79" s="6"/>
      <c r="C79" s="7"/>
      <c r="D79" s="7"/>
      <c r="E79" s="7"/>
      <c r="F79" s="7"/>
      <c r="G79" s="7"/>
    </row>
    <row r="80" customFormat="false" ht="15.75" hidden="false" customHeight="false" outlineLevel="0" collapsed="false">
      <c r="A80" s="8"/>
      <c r="B80" s="6"/>
      <c r="C80" s="7"/>
      <c r="D80" s="7"/>
      <c r="E80" s="7"/>
      <c r="F80" s="7"/>
      <c r="G80" s="7"/>
    </row>
    <row r="81" customFormat="false" ht="15.75" hidden="false" customHeight="false" outlineLevel="0" collapsed="false">
      <c r="A81" s="21" t="s">
        <v>63</v>
      </c>
      <c r="B81" s="9" t="n">
        <f aca="false">SUM(B73:B80)</f>
        <v>162000</v>
      </c>
      <c r="C81" s="9" t="n">
        <f aca="false">SUM(C73:C80)</f>
        <v>0</v>
      </c>
      <c r="D81" s="10"/>
      <c r="E81" s="9" t="n">
        <f aca="false">SUM(E72+E78)</f>
        <v>104124.27</v>
      </c>
      <c r="F81" s="10"/>
      <c r="G81" s="15" t="n">
        <f aca="false">SUM(B81-E81)</f>
        <v>57875.73</v>
      </c>
    </row>
    <row r="82" customFormat="false" ht="15.75" hidden="false" customHeight="false" outlineLevel="0" collapsed="false">
      <c r="A82" s="8"/>
      <c r="B82" s="7"/>
      <c r="C82" s="7"/>
      <c r="D82" s="7"/>
      <c r="E82" s="7"/>
      <c r="F82" s="7"/>
      <c r="G82" s="7"/>
    </row>
    <row r="83" customFormat="false" ht="15.75" hidden="false" customHeight="false" outlineLevel="0" collapsed="false">
      <c r="A83" s="8"/>
      <c r="B83" s="7"/>
      <c r="C83" s="7"/>
      <c r="D83" s="7"/>
      <c r="E83" s="7"/>
      <c r="F83" s="7"/>
      <c r="G83" s="7"/>
    </row>
    <row r="84" customFormat="false" ht="15.75" hidden="false" customHeight="false" outlineLevel="0" collapsed="false">
      <c r="A84" s="23" t="s">
        <v>64</v>
      </c>
      <c r="B84" s="7"/>
      <c r="C84" s="7"/>
      <c r="D84" s="7"/>
      <c r="E84" s="7"/>
      <c r="F84" s="7"/>
      <c r="G84" s="7"/>
    </row>
    <row r="85" customFormat="false" ht="15.75" hidden="false" customHeight="false" outlineLevel="0" collapsed="false">
      <c r="A85" s="8" t="s">
        <v>65</v>
      </c>
      <c r="B85" s="6"/>
      <c r="C85" s="7"/>
      <c r="D85" s="7"/>
      <c r="E85" s="7"/>
      <c r="F85" s="7"/>
      <c r="G85" s="7"/>
    </row>
    <row r="86" customFormat="false" ht="15.75" hidden="false" customHeight="false" outlineLevel="0" collapsed="false">
      <c r="A86" s="8" t="s">
        <v>66</v>
      </c>
      <c r="B86" s="6" t="n">
        <v>4000</v>
      </c>
      <c r="C86" s="24"/>
      <c r="D86" s="7"/>
      <c r="E86" s="7" t="n">
        <f aca="false">487.8+1983.22+498.64</f>
        <v>2969.66</v>
      </c>
      <c r="F86" s="7"/>
      <c r="G86" s="7"/>
    </row>
    <row r="87" customFormat="false" ht="15.75" hidden="false" customHeight="false" outlineLevel="0" collapsed="false">
      <c r="A87" s="23" t="s">
        <v>67</v>
      </c>
      <c r="B87" s="9" t="n">
        <f aca="false">SUM(B85:B86)</f>
        <v>4000</v>
      </c>
      <c r="C87" s="11"/>
      <c r="D87" s="10"/>
      <c r="E87" s="9" t="n">
        <f aca="false">SUM(E85:E86)</f>
        <v>2969.66</v>
      </c>
      <c r="F87" s="10"/>
      <c r="G87" s="9" t="n">
        <v>3512.2</v>
      </c>
    </row>
    <row r="88" customFormat="false" ht="15.75" hidden="false" customHeight="false" outlineLevel="0" collapsed="false">
      <c r="A88" s="8"/>
      <c r="B88" s="7"/>
      <c r="C88" s="7"/>
      <c r="D88" s="7"/>
      <c r="E88" s="7"/>
      <c r="F88" s="7"/>
      <c r="G88" s="7"/>
    </row>
    <row r="89" customFormat="false" ht="15.75" hidden="false" customHeight="false" outlineLevel="0" collapsed="false">
      <c r="A89" s="5" t="s">
        <v>68</v>
      </c>
      <c r="B89" s="22"/>
      <c r="C89" s="13"/>
      <c r="D89" s="13"/>
      <c r="E89" s="22"/>
      <c r="F89" s="13"/>
      <c r="G89" s="22"/>
    </row>
    <row r="90" customFormat="false" ht="15.75" hidden="false" customHeight="false" outlineLevel="0" collapsed="false">
      <c r="A90" s="5" t="s">
        <v>69</v>
      </c>
      <c r="B90" s="25" t="n">
        <v>160000</v>
      </c>
      <c r="C90" s="26"/>
      <c r="D90" s="26"/>
      <c r="E90" s="26"/>
      <c r="F90" s="26"/>
      <c r="G90" s="26"/>
    </row>
    <row r="91" customFormat="false" ht="15.75" hidden="false" customHeight="false" outlineLevel="0" collapsed="false">
      <c r="A91" s="8"/>
      <c r="B91" s="7"/>
      <c r="C91" s="7"/>
      <c r="D91" s="7"/>
      <c r="E91" s="7"/>
      <c r="F91" s="7"/>
      <c r="G91" s="7"/>
    </row>
    <row r="92" customFormat="false" ht="15.75" hidden="false" customHeight="false" outlineLevel="0" collapsed="false">
      <c r="A92" s="27"/>
      <c r="B92" s="7"/>
      <c r="C92" s="7"/>
      <c r="D92" s="7"/>
      <c r="E92" s="7"/>
      <c r="F92" s="7"/>
      <c r="G92" s="7"/>
    </row>
    <row r="93" customFormat="false" ht="15.75" hidden="false" customHeight="false" outlineLevel="0" collapsed="false">
      <c r="A93" s="28" t="s">
        <v>70</v>
      </c>
      <c r="B93" s="7"/>
      <c r="C93" s="7"/>
      <c r="D93" s="7"/>
      <c r="E93" s="7"/>
      <c r="F93" s="7"/>
      <c r="G93" s="7"/>
    </row>
    <row r="94" customFormat="false" ht="15.75" hidden="false" customHeight="false" outlineLevel="0" collapsed="false">
      <c r="A94" s="8" t="s">
        <v>71</v>
      </c>
      <c r="B94" s="7"/>
      <c r="C94" s="7"/>
      <c r="D94" s="7"/>
      <c r="E94" s="7" t="n">
        <f aca="false">20796</f>
        <v>20796</v>
      </c>
      <c r="F94" s="7"/>
      <c r="G94" s="7"/>
    </row>
    <row r="95" customFormat="false" ht="15.75" hidden="false" customHeight="false" outlineLevel="0" collapsed="false">
      <c r="A95" s="8" t="s">
        <v>72</v>
      </c>
      <c r="B95" s="7"/>
      <c r="C95" s="7"/>
      <c r="D95" s="7"/>
      <c r="E95" s="7"/>
      <c r="F95" s="7"/>
      <c r="G95" s="7"/>
    </row>
    <row r="96" customFormat="false" ht="15.75" hidden="false" customHeight="false" outlineLevel="0" collapsed="false">
      <c r="A96" s="8" t="s">
        <v>73</v>
      </c>
      <c r="B96" s="7"/>
      <c r="C96" s="7"/>
      <c r="D96" s="7"/>
      <c r="E96" s="7"/>
      <c r="F96" s="7"/>
      <c r="G96" s="7"/>
    </row>
    <row r="97" customFormat="false" ht="15.75" hidden="false" customHeight="false" outlineLevel="0" collapsed="false">
      <c r="A97" s="8"/>
      <c r="B97" s="7"/>
      <c r="C97" s="7"/>
      <c r="D97" s="7"/>
      <c r="E97" s="7"/>
      <c r="F97" s="7"/>
      <c r="G97" s="7"/>
    </row>
    <row r="98" customFormat="false" ht="15.75" hidden="false" customHeight="false" outlineLevel="0" collapsed="false">
      <c r="A98" s="8"/>
      <c r="B98" s="7"/>
      <c r="C98" s="7"/>
      <c r="D98" s="7"/>
      <c r="E98" s="7"/>
      <c r="F98" s="7"/>
      <c r="G98" s="7"/>
    </row>
    <row r="99" customFormat="false" ht="15.75" hidden="false" customHeight="false" outlineLevel="0" collapsed="false">
      <c r="A99" s="28" t="s">
        <v>74</v>
      </c>
      <c r="B99" s="9" t="n">
        <v>50000</v>
      </c>
      <c r="C99" s="9" t="n">
        <f aca="false">SUM(C94:C98)</f>
        <v>0</v>
      </c>
      <c r="D99" s="10"/>
      <c r="E99" s="9" t="n">
        <f aca="false">SUM(E93:E98)</f>
        <v>20796</v>
      </c>
      <c r="F99" s="10"/>
      <c r="G99" s="9" t="n">
        <f aca="false">SUM(B99-E99)</f>
        <v>29204</v>
      </c>
    </row>
    <row r="100" customFormat="false" ht="15.75" hidden="false" customHeight="false" outlineLevel="0" collapsed="false">
      <c r="A100" s="8"/>
      <c r="B100" s="29"/>
      <c r="C100" s="29"/>
      <c r="D100" s="29"/>
      <c r="E100" s="29"/>
      <c r="F100" s="29"/>
      <c r="G100" s="29"/>
    </row>
    <row r="101" customFormat="false" ht="15" hidden="false" customHeight="false" outlineLevel="0" collapsed="false">
      <c r="A101" s="18"/>
      <c r="B101" s="18"/>
      <c r="C101" s="18"/>
      <c r="D101" s="18"/>
      <c r="E101" s="18"/>
      <c r="F101" s="18"/>
      <c r="G101" s="18"/>
    </row>
    <row r="102" customFormat="false" ht="15" hidden="false" customHeight="false" outlineLevel="0" collapsed="false">
      <c r="A102" s="30" t="s">
        <v>75</v>
      </c>
      <c r="B102" s="3"/>
      <c r="C102" s="3"/>
      <c r="D102" s="3"/>
      <c r="E102" s="3"/>
      <c r="F102" s="3"/>
      <c r="G102" s="3"/>
    </row>
    <row r="103" customFormat="false" ht="15" hidden="false" customHeight="false" outlineLevel="0" collapsed="false">
      <c r="A103" s="18"/>
      <c r="B103" s="3"/>
      <c r="C103" s="3"/>
      <c r="D103" s="3"/>
      <c r="E103" s="3"/>
      <c r="F103" s="3"/>
      <c r="G103" s="3"/>
    </row>
    <row r="104" customFormat="false" ht="15.75" hidden="false" customHeight="false" outlineLevel="0" collapsed="false">
      <c r="A104" s="8" t="s">
        <v>76</v>
      </c>
      <c r="B104" s="7"/>
      <c r="C104" s="7"/>
      <c r="D104" s="7"/>
      <c r="E104" s="7"/>
      <c r="F104" s="7"/>
      <c r="G104" s="7"/>
    </row>
    <row r="105" customFormat="false" ht="15.75" hidden="false" customHeight="false" outlineLevel="0" collapsed="false">
      <c r="A105" s="8" t="s">
        <v>77</v>
      </c>
      <c r="B105" s="7"/>
      <c r="C105" s="7"/>
      <c r="D105" s="7"/>
      <c r="E105" s="7"/>
      <c r="F105" s="7"/>
      <c r="G105" s="7"/>
    </row>
    <row r="106" customFormat="false" ht="15.75" hidden="false" customHeight="false" outlineLevel="0" collapsed="false">
      <c r="A106" s="8" t="s">
        <v>78</v>
      </c>
      <c r="B106" s="7"/>
      <c r="C106" s="7"/>
      <c r="D106" s="7"/>
      <c r="E106" s="7"/>
      <c r="F106" s="7"/>
      <c r="G106" s="7"/>
    </row>
    <row r="107" customFormat="false" ht="15.75" hidden="false" customHeight="false" outlineLevel="0" collapsed="false">
      <c r="A107" s="8"/>
      <c r="B107" s="7"/>
      <c r="C107" s="7"/>
      <c r="D107" s="7"/>
      <c r="E107" s="7"/>
      <c r="F107" s="7"/>
      <c r="G107" s="7"/>
    </row>
    <row r="108" customFormat="false" ht="15.75" hidden="false" customHeight="false" outlineLevel="0" collapsed="false">
      <c r="A108" s="31" t="s">
        <v>79</v>
      </c>
      <c r="B108" s="9" t="n">
        <v>20000</v>
      </c>
      <c r="C108" s="10"/>
      <c r="D108" s="10"/>
      <c r="E108" s="9" t="n">
        <f aca="false">SUM(E103:E107)</f>
        <v>0</v>
      </c>
      <c r="F108" s="10"/>
      <c r="G108" s="9" t="n">
        <f aca="false">SUM(B108-E108)</f>
        <v>20000</v>
      </c>
    </row>
    <row r="109" customFormat="false" ht="15.75" hidden="false" customHeight="false" outlineLevel="0" collapsed="false">
      <c r="A109" s="8"/>
      <c r="B109" s="7"/>
      <c r="C109" s="7"/>
      <c r="D109" s="7"/>
      <c r="E109" s="7"/>
      <c r="F109" s="7"/>
      <c r="G109" s="7"/>
    </row>
    <row r="110" customFormat="false" ht="15.75" hidden="false" customHeight="false" outlineLevel="0" collapsed="false">
      <c r="A110" s="8"/>
      <c r="B110" s="7"/>
      <c r="C110" s="7"/>
      <c r="D110" s="7"/>
      <c r="E110" s="7"/>
      <c r="F110" s="7"/>
      <c r="G110" s="7"/>
    </row>
    <row r="111" customFormat="false" ht="15.75" hidden="false" customHeight="false" outlineLevel="0" collapsed="false">
      <c r="A111" s="32" t="s">
        <v>80</v>
      </c>
      <c r="B111" s="7"/>
      <c r="C111" s="7"/>
      <c r="D111" s="7"/>
      <c r="E111" s="7"/>
      <c r="F111" s="7"/>
      <c r="G111" s="7"/>
    </row>
    <row r="112" customFormat="false" ht="15.75" hidden="false" customHeight="false" outlineLevel="0" collapsed="false">
      <c r="A112" s="8"/>
      <c r="B112" s="7"/>
      <c r="C112" s="7"/>
      <c r="D112" s="7"/>
      <c r="E112" s="7"/>
      <c r="F112" s="7"/>
      <c r="G112" s="7"/>
    </row>
    <row r="113" customFormat="false" ht="15.75" hidden="false" customHeight="false" outlineLevel="0" collapsed="false">
      <c r="A113" s="8" t="s">
        <v>81</v>
      </c>
      <c r="B113" s="7"/>
      <c r="C113" s="7"/>
      <c r="D113" s="7"/>
      <c r="E113" s="7" t="n">
        <v>0</v>
      </c>
      <c r="F113" s="7"/>
      <c r="G113" s="7"/>
    </row>
    <row r="114" customFormat="false" ht="15.75" hidden="false" customHeight="false" outlineLevel="0" collapsed="false">
      <c r="A114" s="8"/>
      <c r="B114" s="7"/>
      <c r="C114" s="7"/>
      <c r="D114" s="7"/>
      <c r="E114" s="7"/>
      <c r="F114" s="7"/>
      <c r="G114" s="7"/>
    </row>
    <row r="115" customFormat="false" ht="15.75" hidden="false" customHeight="false" outlineLevel="0" collapsed="false">
      <c r="A115" s="8"/>
      <c r="B115" s="7"/>
      <c r="C115" s="7"/>
      <c r="D115" s="7"/>
      <c r="E115" s="7"/>
      <c r="F115" s="7"/>
      <c r="G115" s="7"/>
    </row>
    <row r="116" customFormat="false" ht="15.75" hidden="false" customHeight="false" outlineLevel="0" collapsed="false">
      <c r="A116" s="32" t="s">
        <v>82</v>
      </c>
      <c r="B116" s="9" t="n">
        <v>20000</v>
      </c>
      <c r="C116" s="10"/>
      <c r="D116" s="10"/>
      <c r="E116" s="9" t="n">
        <f aca="false">SUM(E112:E115)</f>
        <v>0</v>
      </c>
      <c r="F116" s="10"/>
      <c r="G116" s="9" t="n">
        <f aca="false">SUM(B116-E116)</f>
        <v>20000</v>
      </c>
    </row>
    <row r="117" customFormat="false" ht="15.75" hidden="false" customHeight="false" outlineLevel="0" collapsed="false">
      <c r="A117" s="8"/>
      <c r="B117" s="7"/>
      <c r="C117" s="7"/>
      <c r="D117" s="7"/>
      <c r="E117" s="7"/>
      <c r="F117" s="7"/>
      <c r="G117" s="7"/>
    </row>
    <row r="118" customFormat="false" ht="15.75" hidden="false" customHeight="false" outlineLevel="0" collapsed="false">
      <c r="A118" s="8"/>
      <c r="B118" s="7"/>
      <c r="C118" s="7"/>
      <c r="D118" s="7"/>
      <c r="E118" s="7"/>
      <c r="F118" s="7"/>
      <c r="G118" s="7"/>
    </row>
    <row r="119" customFormat="false" ht="15.75" hidden="false" customHeight="false" outlineLevel="0" collapsed="false">
      <c r="A119" s="33" t="s">
        <v>83</v>
      </c>
      <c r="B119" s="7"/>
      <c r="C119" s="7"/>
      <c r="D119" s="7"/>
      <c r="E119" s="7"/>
      <c r="F119" s="7"/>
      <c r="G119" s="7"/>
    </row>
    <row r="120" customFormat="false" ht="15.75" hidden="false" customHeight="false" outlineLevel="0" collapsed="false">
      <c r="A120" s="8" t="s">
        <v>84</v>
      </c>
      <c r="B120" s="6"/>
      <c r="C120" s="7"/>
      <c r="D120" s="7"/>
      <c r="E120" s="7" t="n">
        <f aca="false">5600+3000</f>
        <v>8600</v>
      </c>
      <c r="F120" s="7"/>
      <c r="G120" s="7"/>
    </row>
    <row r="121" customFormat="false" ht="15.75" hidden="false" customHeight="false" outlineLevel="0" collapsed="false">
      <c r="A121" s="8" t="s">
        <v>85</v>
      </c>
      <c r="B121" s="6"/>
      <c r="C121" s="7"/>
      <c r="D121" s="7"/>
      <c r="E121" s="7"/>
      <c r="F121" s="7"/>
      <c r="G121" s="7"/>
    </row>
    <row r="122" customFormat="false" ht="15.75" hidden="false" customHeight="false" outlineLevel="0" collapsed="false">
      <c r="A122" s="8" t="s">
        <v>86</v>
      </c>
      <c r="B122" s="6"/>
      <c r="C122" s="7"/>
      <c r="D122" s="7"/>
      <c r="E122" s="7"/>
      <c r="F122" s="7"/>
      <c r="G122" s="7"/>
    </row>
    <row r="123" customFormat="false" ht="15.75" hidden="false" customHeight="false" outlineLevel="0" collapsed="false">
      <c r="A123" s="8" t="s">
        <v>87</v>
      </c>
      <c r="B123" s="6"/>
      <c r="C123" s="7"/>
      <c r="D123" s="7"/>
      <c r="E123" s="7"/>
      <c r="F123" s="7"/>
      <c r="G123" s="7"/>
    </row>
    <row r="124" customFormat="false" ht="15.75" hidden="false" customHeight="false" outlineLevel="0" collapsed="false">
      <c r="A124" s="8" t="s">
        <v>88</v>
      </c>
      <c r="B124" s="6"/>
      <c r="C124" s="7"/>
      <c r="D124" s="7"/>
      <c r="E124" s="7"/>
      <c r="F124" s="7"/>
      <c r="G124" s="7"/>
    </row>
    <row r="125" customFormat="false" ht="15.75" hidden="false" customHeight="false" outlineLevel="0" collapsed="false">
      <c r="A125" s="8" t="s">
        <v>89</v>
      </c>
      <c r="B125" s="6"/>
      <c r="C125" s="7"/>
      <c r="D125" s="7"/>
      <c r="E125" s="7" t="n">
        <v>450</v>
      </c>
      <c r="F125" s="7"/>
      <c r="G125" s="7"/>
    </row>
    <row r="126" customFormat="false" ht="15.75" hidden="false" customHeight="false" outlineLevel="0" collapsed="false">
      <c r="A126" s="8" t="s">
        <v>90</v>
      </c>
      <c r="B126" s="6"/>
      <c r="C126" s="7"/>
      <c r="D126" s="7"/>
      <c r="E126" s="7" t="n">
        <f aca="false">8498+708</f>
        <v>9206</v>
      </c>
      <c r="F126" s="7"/>
      <c r="G126" s="7"/>
    </row>
    <row r="127" customFormat="false" ht="15.75" hidden="false" customHeight="false" outlineLevel="0" collapsed="false">
      <c r="A127" s="8" t="s">
        <v>55</v>
      </c>
      <c r="B127" s="6" t="n">
        <v>144479</v>
      </c>
      <c r="C127" s="7"/>
      <c r="D127" s="7"/>
      <c r="E127" s="7" t="n">
        <f aca="false">14735.87</f>
        <v>14735.87</v>
      </c>
      <c r="F127" s="7"/>
      <c r="G127" s="7"/>
    </row>
    <row r="128" customFormat="false" ht="15.75" hidden="false" customHeight="false" outlineLevel="0" collapsed="false">
      <c r="A128" s="8" t="s">
        <v>91</v>
      </c>
      <c r="B128" s="6" t="n">
        <v>204768</v>
      </c>
      <c r="C128" s="7"/>
      <c r="D128" s="7"/>
      <c r="E128" s="7" t="n">
        <f aca="false">9100</f>
        <v>9100</v>
      </c>
      <c r="F128" s="7"/>
      <c r="G128" s="7"/>
    </row>
    <row r="129" customFormat="false" ht="15.75" hidden="false" customHeight="false" outlineLevel="0" collapsed="false">
      <c r="A129" s="33" t="s">
        <v>92</v>
      </c>
      <c r="B129" s="9" t="n">
        <f aca="false">SUM(B120:B128)</f>
        <v>349247</v>
      </c>
      <c r="C129" s="10"/>
      <c r="D129" s="10"/>
      <c r="E129" s="9" t="n">
        <f aca="false">SUM(E120:E128)</f>
        <v>42091.87</v>
      </c>
      <c r="F129" s="10"/>
      <c r="G129" s="9" t="n">
        <f aca="false">SUM(B129-E129)</f>
        <v>307155.13</v>
      </c>
    </row>
    <row r="130" customFormat="false" ht="15.75" hidden="false" customHeight="false" outlineLevel="0" collapsed="false">
      <c r="A130" s="8"/>
      <c r="B130" s="7"/>
      <c r="C130" s="7"/>
      <c r="D130" s="7"/>
      <c r="E130" s="7"/>
      <c r="F130" s="7"/>
      <c r="G130" s="7"/>
    </row>
    <row r="131" customFormat="false" ht="15.75" hidden="false" customHeight="false" outlineLevel="0" collapsed="false">
      <c r="A131" s="8"/>
      <c r="B131" s="7"/>
      <c r="C131" s="7"/>
      <c r="D131" s="7"/>
      <c r="E131" s="7"/>
      <c r="F131" s="7"/>
      <c r="G131" s="7"/>
    </row>
    <row r="132" customFormat="false" ht="15.75" hidden="false" customHeight="false" outlineLevel="0" collapsed="false">
      <c r="A132" s="23" t="s">
        <v>93</v>
      </c>
      <c r="B132" s="7"/>
      <c r="C132" s="7"/>
      <c r="D132" s="7"/>
      <c r="E132" s="7"/>
      <c r="F132" s="7"/>
      <c r="G132" s="7"/>
    </row>
    <row r="133" customFormat="false" ht="15.75" hidden="false" customHeight="false" outlineLevel="0" collapsed="false">
      <c r="A133" s="8" t="s">
        <v>94</v>
      </c>
      <c r="B133" s="7"/>
      <c r="C133" s="7"/>
      <c r="D133" s="7"/>
      <c r="E133" s="7" t="n">
        <v>25000</v>
      </c>
      <c r="F133" s="7"/>
      <c r="G133" s="7"/>
    </row>
    <row r="134" customFormat="false" ht="15.75" hidden="false" customHeight="false" outlineLevel="0" collapsed="false">
      <c r="A134" s="8" t="s">
        <v>95</v>
      </c>
      <c r="B134" s="7"/>
      <c r="C134" s="7"/>
      <c r="D134" s="7"/>
      <c r="E134" s="7" t="n">
        <f aca="false">25000+20000+40000</f>
        <v>85000</v>
      </c>
      <c r="F134" s="7"/>
      <c r="G134" s="7"/>
    </row>
    <row r="135" customFormat="false" ht="15.75" hidden="false" customHeight="false" outlineLevel="0" collapsed="false">
      <c r="A135" s="8" t="s">
        <v>96</v>
      </c>
      <c r="B135" s="7"/>
      <c r="C135" s="7"/>
      <c r="D135" s="7"/>
      <c r="E135" s="7" t="n">
        <v>243.04</v>
      </c>
      <c r="F135" s="7"/>
      <c r="G135" s="7"/>
    </row>
    <row r="136" customFormat="false" ht="15.75" hidden="false" customHeight="false" outlineLevel="0" collapsed="false">
      <c r="A136" s="8"/>
      <c r="B136" s="7"/>
      <c r="C136" s="7"/>
      <c r="D136" s="7"/>
      <c r="E136" s="7"/>
      <c r="F136" s="7"/>
      <c r="G136" s="7"/>
    </row>
    <row r="137" customFormat="false" ht="15.75" hidden="false" customHeight="false" outlineLevel="0" collapsed="false">
      <c r="A137" s="8"/>
      <c r="B137" s="7"/>
      <c r="C137" s="7"/>
      <c r="D137" s="7"/>
      <c r="E137" s="7"/>
      <c r="F137" s="7"/>
      <c r="G137" s="7"/>
    </row>
    <row r="138" customFormat="false" ht="15.75" hidden="false" customHeight="false" outlineLevel="0" collapsed="false">
      <c r="A138" s="23" t="s">
        <v>97</v>
      </c>
      <c r="B138" s="9" t="n">
        <v>60000</v>
      </c>
      <c r="C138" s="9" t="n">
        <f aca="false">SUM(C133:C137)</f>
        <v>0</v>
      </c>
      <c r="D138" s="10"/>
      <c r="E138" s="9" t="n">
        <f aca="false">SUM(E133:E137)</f>
        <v>110243.04</v>
      </c>
      <c r="F138" s="10"/>
      <c r="G138" s="9" t="n">
        <f aca="false">SUM(B138-E138)</f>
        <v>-50243.04</v>
      </c>
    </row>
    <row r="139" customFormat="false" ht="15.75" hidden="false" customHeight="false" outlineLevel="0" collapsed="false">
      <c r="A139" s="8"/>
      <c r="B139" s="7"/>
      <c r="C139" s="7"/>
      <c r="D139" s="7"/>
      <c r="E139" s="7"/>
      <c r="F139" s="7"/>
      <c r="G139" s="7"/>
    </row>
    <row r="140" customFormat="false" ht="15.75" hidden="false" customHeight="false" outlineLevel="0" collapsed="false">
      <c r="A140" s="8"/>
      <c r="B140" s="7"/>
      <c r="C140" s="7"/>
      <c r="D140" s="7"/>
      <c r="E140" s="7"/>
      <c r="F140" s="7"/>
      <c r="G140" s="7"/>
    </row>
    <row r="141" customFormat="false" ht="15.75" hidden="false" customHeight="false" outlineLevel="0" collapsed="false">
      <c r="A141" s="34" t="s">
        <v>98</v>
      </c>
      <c r="B141" s="7"/>
      <c r="C141" s="7"/>
      <c r="D141" s="7"/>
      <c r="E141" s="6" t="n">
        <f aca="false">SUM(E142:E145)</f>
        <v>100364.63</v>
      </c>
      <c r="F141" s="7"/>
      <c r="G141" s="7"/>
    </row>
    <row r="142" customFormat="false" ht="15.75" hidden="false" customHeight="false" outlineLevel="0" collapsed="false">
      <c r="A142" s="8" t="s">
        <v>99</v>
      </c>
      <c r="B142" s="6"/>
      <c r="C142" s="7"/>
      <c r="D142" s="7"/>
      <c r="E142" s="7" t="n">
        <v>25720</v>
      </c>
      <c r="F142" s="7"/>
      <c r="G142" s="7"/>
    </row>
    <row r="143" customFormat="false" ht="15.75" hidden="false" customHeight="false" outlineLevel="0" collapsed="false">
      <c r="A143" s="8" t="s">
        <v>100</v>
      </c>
      <c r="B143" s="6" t="n">
        <v>76500</v>
      </c>
      <c r="C143" s="7"/>
      <c r="D143" s="7"/>
      <c r="E143" s="7" t="n">
        <f aca="false">19075+19075+19075</f>
        <v>57225</v>
      </c>
      <c r="F143" s="7"/>
      <c r="G143" s="7"/>
    </row>
    <row r="144" customFormat="false" ht="15.75" hidden="false" customHeight="false" outlineLevel="0" collapsed="false">
      <c r="A144" s="8" t="s">
        <v>101</v>
      </c>
      <c r="B144" s="6" t="n">
        <v>22000</v>
      </c>
      <c r="C144" s="7"/>
      <c r="D144" s="7"/>
      <c r="E144" s="7" t="n">
        <f aca="false">1473.96+1473.96+1473.96+1706.57+3000</f>
        <v>9128.45</v>
      </c>
      <c r="F144" s="7"/>
      <c r="G144" s="7"/>
    </row>
    <row r="145" customFormat="false" ht="15.75" hidden="false" customHeight="false" outlineLevel="0" collapsed="false">
      <c r="A145" s="8" t="s">
        <v>102</v>
      </c>
      <c r="B145" s="6"/>
      <c r="C145" s="7"/>
      <c r="D145" s="7"/>
      <c r="E145" s="7" t="n">
        <f aca="false">4390.05+3127.54+773.59</f>
        <v>8291.18</v>
      </c>
      <c r="F145" s="7"/>
      <c r="G145" s="7"/>
    </row>
    <row r="146" customFormat="false" ht="15.75" hidden="false" customHeight="false" outlineLevel="0" collapsed="false">
      <c r="A146" s="8" t="s">
        <v>103</v>
      </c>
      <c r="B146" s="6" t="n">
        <v>52000</v>
      </c>
      <c r="C146" s="7"/>
      <c r="D146" s="7"/>
      <c r="E146" s="7"/>
      <c r="F146" s="7"/>
      <c r="G146" s="7"/>
    </row>
    <row r="147" customFormat="false" ht="15.75" hidden="false" customHeight="false" outlineLevel="0" collapsed="false">
      <c r="A147" s="8" t="s">
        <v>104</v>
      </c>
      <c r="B147" s="6" t="n">
        <v>30000</v>
      </c>
      <c r="C147" s="7"/>
      <c r="D147" s="7"/>
      <c r="E147" s="7"/>
      <c r="F147" s="7"/>
      <c r="G147" s="7"/>
    </row>
    <row r="148" customFormat="false" ht="15.75" hidden="false" customHeight="false" outlineLevel="0" collapsed="false">
      <c r="A148" s="8" t="s">
        <v>105</v>
      </c>
      <c r="B148" s="6"/>
      <c r="C148" s="7"/>
      <c r="D148" s="7"/>
      <c r="E148" s="7" t="n">
        <f aca="false">200+200+200</f>
        <v>600</v>
      </c>
      <c r="F148" s="7"/>
      <c r="G148" s="7"/>
    </row>
    <row r="149" customFormat="false" ht="15.75" hidden="false" customHeight="false" outlineLevel="0" collapsed="false">
      <c r="A149" s="8"/>
      <c r="B149" s="6"/>
      <c r="C149" s="7"/>
      <c r="D149" s="7"/>
      <c r="E149" s="7"/>
      <c r="F149" s="7"/>
      <c r="G149" s="7"/>
    </row>
    <row r="150" customFormat="false" ht="15.75" hidden="false" customHeight="false" outlineLevel="0" collapsed="false">
      <c r="A150" s="34" t="s">
        <v>106</v>
      </c>
      <c r="B150" s="9" t="n">
        <f aca="false">SUM(B142:B149)</f>
        <v>180500</v>
      </c>
      <c r="C150" s="9" t="n">
        <f aca="false">SUM(C142:C149)</f>
        <v>0</v>
      </c>
      <c r="D150" s="10"/>
      <c r="E150" s="9" t="n">
        <f aca="false">SUM(E141+E146+E147+E148+E149)</f>
        <v>100964.63</v>
      </c>
      <c r="F150" s="10"/>
      <c r="G150" s="15" t="n">
        <f aca="false">SUM(B150-E150)</f>
        <v>79535.37</v>
      </c>
    </row>
    <row r="151" customFormat="false" ht="15.75" hidden="false" customHeight="false" outlineLevel="0" collapsed="false">
      <c r="A151" s="8"/>
      <c r="B151" s="7"/>
      <c r="C151" s="7"/>
      <c r="D151" s="7"/>
      <c r="E151" s="7"/>
      <c r="F151" s="7"/>
      <c r="G151" s="7"/>
    </row>
    <row r="152" customFormat="false" ht="15.75" hidden="false" customHeight="false" outlineLevel="0" collapsed="false">
      <c r="A152" s="8" t="s">
        <v>107</v>
      </c>
      <c r="B152" s="10"/>
      <c r="C152" s="11"/>
      <c r="D152" s="10"/>
      <c r="E152" s="11" t="n">
        <f aca="false">-122241.08</f>
        <v>-122241.08</v>
      </c>
      <c r="F152" s="10"/>
      <c r="G152" s="10"/>
    </row>
    <row r="153" customFormat="false" ht="15.75" hidden="false" customHeight="false" outlineLevel="0" collapsed="false">
      <c r="A153" s="8"/>
      <c r="B153" s="7"/>
      <c r="C153" s="7"/>
      <c r="D153" s="7"/>
      <c r="E153" s="7"/>
      <c r="F153" s="7"/>
      <c r="G153" s="7"/>
    </row>
    <row r="154" customFormat="false" ht="15.75" hidden="false" customHeight="false" outlineLevel="0" collapsed="false">
      <c r="A154" s="8"/>
      <c r="B154" s="7"/>
      <c r="C154" s="7"/>
      <c r="D154" s="7"/>
      <c r="E154" s="7"/>
      <c r="F154" s="7"/>
      <c r="G154" s="7"/>
    </row>
    <row r="155" customFormat="false" ht="15.75" hidden="false" customHeight="false" outlineLevel="0" collapsed="false">
      <c r="A155" s="5" t="s">
        <v>108</v>
      </c>
      <c r="B155" s="10"/>
      <c r="C155" s="9"/>
      <c r="D155" s="9" t="n">
        <f aca="false">286708+2062191.5+2037617.5</f>
        <v>4386517</v>
      </c>
      <c r="E155" s="9" t="n">
        <f aca="false">SUM(E22+E35+E44+E57+E69+E81+E87+E90+E99+E108+E116+E129+E138+E150+E152)</f>
        <v>2675101.52</v>
      </c>
      <c r="F155" s="9"/>
      <c r="G155" s="10"/>
    </row>
    <row r="156" customFormat="false" ht="15.75" hidden="false" customHeight="false" outlineLevel="0" collapsed="false">
      <c r="A156" s="8"/>
      <c r="B156" s="7"/>
      <c r="C156" s="7"/>
      <c r="D156" s="7"/>
      <c r="E156" s="7"/>
      <c r="F156" s="7"/>
      <c r="G156" s="7"/>
    </row>
    <row r="157" customFormat="false" ht="15.75" hidden="false" customHeight="false" outlineLevel="0" collapsed="false">
      <c r="A157" s="8"/>
      <c r="B157" s="7"/>
      <c r="C157" s="7"/>
      <c r="D157" s="7"/>
      <c r="E157" s="7"/>
      <c r="F157" s="7"/>
      <c r="G157" s="7"/>
    </row>
    <row r="158" customFormat="false" ht="15.75" hidden="false" customHeight="false" outlineLevel="0" collapsed="false">
      <c r="A158" s="20" t="s">
        <v>109</v>
      </c>
      <c r="B158" s="7"/>
      <c r="C158" s="7"/>
      <c r="D158" s="7"/>
      <c r="E158" s="7"/>
      <c r="F158" s="7"/>
      <c r="G158" s="7"/>
    </row>
    <row r="159" customFormat="false" ht="15.75" hidden="false" customHeight="false" outlineLevel="0" collapsed="false">
      <c r="A159" s="8" t="s">
        <v>110</v>
      </c>
      <c r="B159" s="6"/>
      <c r="C159" s="19"/>
      <c r="D159" s="19"/>
      <c r="E159" s="19" t="n">
        <v>160815.72</v>
      </c>
      <c r="F159" s="19"/>
      <c r="G159" s="19"/>
    </row>
    <row r="160" customFormat="false" ht="15.75" hidden="false" customHeight="false" outlineLevel="0" collapsed="false">
      <c r="A160" s="8" t="s">
        <v>111</v>
      </c>
      <c r="B160" s="35"/>
      <c r="C160" s="19"/>
      <c r="D160" s="8"/>
      <c r="E160" s="19" t="n">
        <f aca="false">295679.42+289053.95+81410.16+185182.29+214145.52+238906.97+339051.96+206287.02+250313.22</f>
        <v>2100030.51</v>
      </c>
      <c r="F160" s="8"/>
      <c r="G160" s="8"/>
    </row>
    <row r="161" customFormat="false" ht="15.75" hidden="false" customHeight="false" outlineLevel="0" collapsed="false">
      <c r="A161" s="8" t="s">
        <v>112</v>
      </c>
      <c r="B161" s="35" t="n">
        <v>1503983</v>
      </c>
      <c r="C161" s="8"/>
      <c r="D161" s="19" t="n">
        <f aca="false">136686.44+338983.1+320424.18</f>
        <v>796093.72</v>
      </c>
      <c r="E161" s="8"/>
      <c r="F161" s="8"/>
      <c r="G161" s="8"/>
    </row>
    <row r="162" customFormat="false" ht="15.75" hidden="false" customHeight="false" outlineLevel="0" collapsed="false">
      <c r="A162" s="8"/>
      <c r="B162" s="35"/>
      <c r="C162" s="8"/>
      <c r="D162" s="8"/>
      <c r="E162" s="8"/>
      <c r="F162" s="8"/>
      <c r="G162" s="8"/>
    </row>
    <row r="163" customFormat="false" ht="15.75" hidden="false" customHeight="false" outlineLevel="0" collapsed="false">
      <c r="A163" s="8"/>
      <c r="B163" s="35"/>
      <c r="C163" s="8"/>
      <c r="D163" s="8"/>
      <c r="E163" s="8"/>
      <c r="F163" s="8"/>
      <c r="G163" s="8"/>
    </row>
    <row r="164" customFormat="false" ht="15.75" hidden="false" customHeight="false" outlineLevel="0" collapsed="false">
      <c r="A164" s="20" t="s">
        <v>113</v>
      </c>
      <c r="B164" s="9" t="n">
        <f aca="false">SUM(B159:B163)</f>
        <v>1503983</v>
      </c>
      <c r="C164" s="9" t="n">
        <f aca="false">SUM(C159:C163)</f>
        <v>0</v>
      </c>
      <c r="D164" s="9" t="n">
        <f aca="false">D161</f>
        <v>796093.72</v>
      </c>
      <c r="E164" s="9" t="n">
        <f aca="false">SUM(E159:E163)</f>
        <v>2260846.23</v>
      </c>
      <c r="F164" s="11"/>
      <c r="G164" s="10"/>
    </row>
    <row r="165" customFormat="false" ht="15.75" hidden="false" customHeight="false" outlineLevel="0" collapsed="false">
      <c r="A165" s="8"/>
      <c r="B165" s="7"/>
      <c r="C165" s="7"/>
      <c r="D165" s="7"/>
      <c r="E165" s="7"/>
      <c r="F165" s="7"/>
      <c r="G165" s="7"/>
    </row>
    <row r="166" customFormat="false" ht="15.75" hidden="false" customHeight="false" outlineLevel="0" collapsed="false">
      <c r="A166" s="8"/>
      <c r="B166" s="7"/>
      <c r="C166" s="7"/>
      <c r="D166" s="7"/>
      <c r="E166" s="7"/>
      <c r="F166" s="7"/>
      <c r="G166" s="7"/>
    </row>
    <row r="167" customFormat="false" ht="15.75" hidden="false" customHeight="false" outlineLevel="0" collapsed="false">
      <c r="A167" s="36" t="s">
        <v>114</v>
      </c>
      <c r="B167" s="7"/>
      <c r="C167" s="7"/>
      <c r="D167" s="7"/>
      <c r="E167" s="7"/>
      <c r="F167" s="7"/>
      <c r="G167" s="7"/>
    </row>
    <row r="168" customFormat="false" ht="15.75" hidden="false" customHeight="false" outlineLevel="0" collapsed="false">
      <c r="A168" s="8"/>
      <c r="B168" s="7"/>
      <c r="C168" s="7"/>
      <c r="D168" s="7"/>
      <c r="E168" s="7"/>
      <c r="F168" s="7"/>
      <c r="G168" s="7"/>
    </row>
    <row r="169" customFormat="false" ht="15.75" hidden="false" customHeight="false" outlineLevel="0" collapsed="false">
      <c r="A169" s="8" t="s">
        <v>115</v>
      </c>
      <c r="B169" s="7"/>
      <c r="C169" s="7"/>
      <c r="D169" s="7" t="n">
        <f aca="false">85+185+3000+255+255+225+950</f>
        <v>4955</v>
      </c>
      <c r="E169" s="7"/>
      <c r="F169" s="7"/>
      <c r="G169" s="7"/>
    </row>
    <row r="170" customFormat="false" ht="15.75" hidden="false" customHeight="false" outlineLevel="0" collapsed="false">
      <c r="A170" s="8" t="s">
        <v>116</v>
      </c>
      <c r="B170" s="7"/>
      <c r="C170" s="7"/>
      <c r="D170" s="7" t="n">
        <f aca="false">4000+4000+3294.06</f>
        <v>11294.06</v>
      </c>
      <c r="E170" s="7"/>
      <c r="F170" s="7"/>
      <c r="G170" s="7"/>
    </row>
    <row r="171" customFormat="false" ht="15.75" hidden="false" customHeight="false" outlineLevel="0" collapsed="false">
      <c r="A171" s="8"/>
      <c r="B171" s="7"/>
      <c r="C171" s="7"/>
      <c r="D171" s="7"/>
      <c r="E171" s="7"/>
      <c r="F171" s="7"/>
      <c r="G171" s="7"/>
    </row>
    <row r="172" customFormat="false" ht="15.75" hidden="false" customHeight="false" outlineLevel="0" collapsed="false">
      <c r="A172" s="8"/>
      <c r="B172" s="7"/>
      <c r="C172" s="7"/>
      <c r="D172" s="7"/>
      <c r="E172" s="7"/>
      <c r="F172" s="7"/>
      <c r="G172" s="7"/>
    </row>
    <row r="173" customFormat="false" ht="15.75" hidden="false" customHeight="false" outlineLevel="0" collapsed="false">
      <c r="A173" s="36" t="s">
        <v>117</v>
      </c>
      <c r="B173" s="9"/>
      <c r="C173" s="9" t="n">
        <v>0</v>
      </c>
      <c r="D173" s="9" t="n">
        <f aca="false">SUM(D168:D172)</f>
        <v>16249.06</v>
      </c>
      <c r="E173" s="9" t="n">
        <v>0</v>
      </c>
      <c r="F173" s="9"/>
      <c r="G173" s="10"/>
    </row>
    <row r="174" customFormat="false" ht="15.75" hidden="false" customHeight="false" outlineLevel="0" collapsed="false">
      <c r="A174" s="8"/>
      <c r="B174" s="7"/>
      <c r="C174" s="7"/>
      <c r="D174" s="7"/>
      <c r="E174" s="7"/>
      <c r="F174" s="7"/>
      <c r="G174" s="7"/>
    </row>
    <row r="175" customFormat="false" ht="15.75" hidden="false" customHeight="false" outlineLevel="0" collapsed="false">
      <c r="A175" s="8"/>
      <c r="B175" s="7"/>
      <c r="C175" s="7"/>
      <c r="D175" s="7"/>
      <c r="E175" s="7"/>
      <c r="F175" s="7"/>
      <c r="G175" s="7"/>
    </row>
    <row r="176" customFormat="false" ht="15.75" hidden="false" customHeight="false" outlineLevel="0" collapsed="false">
      <c r="A176" s="37" t="s">
        <v>118</v>
      </c>
      <c r="B176" s="9" t="n">
        <f aca="false">(B22+B35+B44+B57+B69+B81+B87+B90+B99+B108+B116+B129+B138+B150+B161)</f>
        <v>6386976</v>
      </c>
      <c r="C176" s="9" t="n">
        <v>954390</v>
      </c>
      <c r="D176" s="9" t="n">
        <f aca="false">D155+D164+D173</f>
        <v>5198859.78</v>
      </c>
      <c r="E176" s="9" t="n">
        <f aca="false">E155+E164+E173</f>
        <v>4935947.75</v>
      </c>
      <c r="F176" s="9" t="n">
        <f aca="false">C176+D176-E176</f>
        <v>1217302.03</v>
      </c>
      <c r="G176" s="10"/>
    </row>
    <row r="177" customFormat="false" ht="15" hidden="false" customHeight="false" outlineLevel="0" collapsed="false">
      <c r="A177" s="18" t="s">
        <v>119</v>
      </c>
      <c r="B177" s="38"/>
      <c r="C177" s="38"/>
      <c r="D177" s="38"/>
      <c r="E177" s="38"/>
      <c r="F177" s="38" t="n">
        <f aca="false">F155+F164+F173</f>
        <v>0</v>
      </c>
      <c r="G177" s="38"/>
    </row>
    <row r="178" customFormat="false" ht="15" hidden="false" customHeight="false" outlineLevel="0" collapsed="false">
      <c r="B178" s="39"/>
      <c r="C178" s="39"/>
      <c r="D178" s="39"/>
      <c r="E178" s="39"/>
      <c r="F178" s="39"/>
      <c r="G178" s="39"/>
    </row>
    <row r="179" customFormat="false" ht="15" hidden="false" customHeight="false" outlineLevel="0" collapsed="false">
      <c r="B179" s="39"/>
      <c r="C179" s="39"/>
      <c r="D179" s="39"/>
      <c r="E179" s="39"/>
      <c r="F179" s="39"/>
      <c r="G179" s="39"/>
    </row>
    <row r="180" customFormat="false" ht="15" hidden="false" customHeight="false" outlineLevel="0" collapsed="false">
      <c r="B180" s="39"/>
      <c r="C180" s="39"/>
      <c r="D180" s="39"/>
      <c r="E180" s="39"/>
      <c r="F180" s="39"/>
      <c r="G180" s="39"/>
    </row>
    <row r="181" customFormat="false" ht="15" hidden="false" customHeight="false" outlineLevel="0" collapsed="false">
      <c r="B181" s="39"/>
      <c r="C181" s="39"/>
      <c r="D181" s="39"/>
      <c r="E181" s="39"/>
      <c r="F181" s="39"/>
      <c r="G181" s="39"/>
    </row>
    <row r="182" customFormat="false" ht="15" hidden="false" customHeight="false" outlineLevel="0" collapsed="false">
      <c r="B182" s="39"/>
      <c r="C182" s="39"/>
      <c r="D182" s="39"/>
      <c r="E182" s="39"/>
      <c r="F182" s="39"/>
      <c r="G182" s="39"/>
    </row>
    <row r="183" customFormat="false" ht="15" hidden="false" customHeight="false" outlineLevel="0" collapsed="false">
      <c r="B183" s="39"/>
      <c r="C183" s="39"/>
      <c r="D183" s="39"/>
      <c r="E183" s="39"/>
      <c r="F183" s="39"/>
      <c r="G183" s="39"/>
    </row>
    <row r="184" customFormat="false" ht="15" hidden="false" customHeight="false" outlineLevel="0" collapsed="false">
      <c r="B184" s="39"/>
      <c r="C184" s="39"/>
      <c r="D184" s="39"/>
      <c r="E184" s="39"/>
      <c r="F184" s="39"/>
      <c r="G184" s="39"/>
    </row>
    <row r="185" customFormat="false" ht="15" hidden="false" customHeight="false" outlineLevel="0" collapsed="false">
      <c r="B185" s="39"/>
      <c r="C185" s="39"/>
      <c r="D185" s="39"/>
      <c r="E185" s="39"/>
      <c r="F185" s="39"/>
      <c r="G185" s="39"/>
    </row>
    <row r="186" customFormat="false" ht="15" hidden="false" customHeight="false" outlineLevel="0" collapsed="false">
      <c r="B186" s="39"/>
      <c r="C186" s="39"/>
      <c r="D186" s="39"/>
      <c r="E186" s="39"/>
      <c r="F186" s="39"/>
      <c r="G186" s="39"/>
    </row>
    <row r="187" customFormat="false" ht="15" hidden="false" customHeight="false" outlineLevel="0" collapsed="false">
      <c r="B187" s="39"/>
      <c r="C187" s="39"/>
      <c r="D187" s="39"/>
      <c r="E187" s="39"/>
      <c r="F187" s="39"/>
      <c r="G187" s="39"/>
    </row>
    <row r="188" customFormat="false" ht="15" hidden="false" customHeight="false" outlineLevel="0" collapsed="false">
      <c r="B188" s="39"/>
      <c r="C188" s="39"/>
      <c r="D188" s="39"/>
      <c r="E188" s="39"/>
      <c r="F188" s="39"/>
      <c r="G188" s="39"/>
    </row>
    <row r="189" customFormat="false" ht="15" hidden="false" customHeight="false" outlineLevel="0" collapsed="false">
      <c r="B189" s="39"/>
      <c r="C189" s="39"/>
      <c r="D189" s="39"/>
      <c r="E189" s="39"/>
      <c r="F189" s="39"/>
      <c r="G189" s="39"/>
    </row>
    <row r="190" customFormat="false" ht="15" hidden="false" customHeight="false" outlineLevel="0" collapsed="false">
      <c r="B190" s="39"/>
      <c r="C190" s="39"/>
      <c r="D190" s="39"/>
      <c r="E190" s="39"/>
      <c r="F190" s="39"/>
      <c r="G190" s="39"/>
    </row>
    <row r="191" customFormat="false" ht="15" hidden="false" customHeight="false" outlineLevel="0" collapsed="false">
      <c r="B191" s="39"/>
      <c r="C191" s="39"/>
      <c r="D191" s="39"/>
      <c r="E191" s="39"/>
      <c r="F191" s="39"/>
      <c r="G191" s="39"/>
    </row>
    <row r="192" customFormat="false" ht="15" hidden="false" customHeight="false" outlineLevel="0" collapsed="false">
      <c r="B192" s="39"/>
      <c r="C192" s="39"/>
      <c r="D192" s="39"/>
      <c r="E192" s="39"/>
      <c r="F192" s="39"/>
      <c r="G192" s="39"/>
    </row>
    <row r="193" customFormat="false" ht="15" hidden="false" customHeight="false" outlineLevel="0" collapsed="false">
      <c r="B193" s="39"/>
      <c r="C193" s="39"/>
      <c r="D193" s="39"/>
      <c r="E193" s="39"/>
      <c r="F193" s="39"/>
      <c r="G193" s="39"/>
    </row>
    <row r="194" customFormat="false" ht="15" hidden="false" customHeight="false" outlineLevel="0" collapsed="false">
      <c r="B194" s="39"/>
      <c r="C194" s="39"/>
      <c r="D194" s="39"/>
      <c r="E194" s="39"/>
      <c r="F194" s="39"/>
      <c r="G194" s="39"/>
    </row>
    <row r="195" customFormat="false" ht="15" hidden="false" customHeight="false" outlineLevel="0" collapsed="false">
      <c r="B195" s="40"/>
      <c r="C195" s="40"/>
      <c r="D195" s="40"/>
      <c r="E195" s="40"/>
      <c r="F195" s="40"/>
      <c r="G195" s="40"/>
    </row>
    <row r="196" customFormat="false" ht="15" hidden="false" customHeight="false" outlineLevel="0" collapsed="false">
      <c r="B196" s="40"/>
      <c r="C196" s="40"/>
      <c r="D196" s="40"/>
      <c r="E196" s="40"/>
      <c r="F196" s="40"/>
      <c r="G196" s="40"/>
    </row>
    <row r="197" customFormat="false" ht="15" hidden="false" customHeight="false" outlineLevel="0" collapsed="false">
      <c r="B197" s="40"/>
      <c r="C197" s="40"/>
      <c r="D197" s="40"/>
      <c r="E197" s="40"/>
      <c r="F197" s="40"/>
      <c r="G197" s="40"/>
    </row>
    <row r="198" customFormat="false" ht="15" hidden="false" customHeight="false" outlineLevel="0" collapsed="false">
      <c r="B198" s="40"/>
      <c r="C198" s="40"/>
      <c r="D198" s="40"/>
      <c r="E198" s="40"/>
      <c r="F198" s="40"/>
      <c r="G198" s="40"/>
    </row>
    <row r="199" customFormat="false" ht="15" hidden="false" customHeight="false" outlineLevel="0" collapsed="false">
      <c r="B199" s="40"/>
      <c r="C199" s="40"/>
      <c r="D199" s="40"/>
      <c r="E199" s="40"/>
      <c r="F199" s="40"/>
      <c r="G199" s="40"/>
    </row>
    <row r="200" customFormat="false" ht="15" hidden="false" customHeight="false" outlineLevel="0" collapsed="false">
      <c r="B200" s="40"/>
      <c r="C200" s="40"/>
      <c r="D200" s="40"/>
      <c r="E200" s="40"/>
      <c r="F200" s="40"/>
      <c r="G200" s="40"/>
    </row>
  </sheetData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9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LibreOffice/7.1.3.2$Windows_X86_64 LibreOffice_project/47f78053abe362b9384784d31a6e56f8511eb1c1</Application>
  <AppVersion>15.0000</AppVers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2021-02-01T18:32:46Z</dcterms:created>
  <dc:creator>снт им мичурина</dc:creator>
  <dc:description/>
  <dc:language>ru-RU</dc:language>
  <cp:lastModifiedBy/>
  <cp:lastPrinted>2021-02-03T13:19:51Z</cp:lastPrinted>
  <dcterms:modified xsi:type="dcterms:W3CDTF">2021-11-09T16:26:38Z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